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3275" windowHeight="7680" activeTab="5"/>
  </bookViews>
  <sheets>
    <sheet name="Energy" sheetId="1" r:id="rId1"/>
    <sheet name="Band Gap" sheetId="2" r:id="rId2"/>
    <sheet name="Lattice Parameters" sheetId="3" r:id="rId3"/>
    <sheet name="Lattice Angles" sheetId="5" r:id="rId4"/>
    <sheet name="Lattice Volume" sheetId="6" r:id="rId5"/>
    <sheet name="Errors" sheetId="4" r:id="rId6"/>
    <sheet name="Crystaline Elements" sheetId="7" r:id="rId7"/>
    <sheet name="Single Atom" sheetId="8" r:id="rId8"/>
  </sheets>
  <calcPr calcId="145621"/>
</workbook>
</file>

<file path=xl/calcChain.xml><?xml version="1.0" encoding="utf-8"?>
<calcChain xmlns="http://schemas.openxmlformats.org/spreadsheetml/2006/main">
  <c r="Z46" i="3" l="1"/>
  <c r="AB46" i="3"/>
  <c r="AD46" i="3"/>
  <c r="AF46" i="3"/>
  <c r="J12" i="2" l="1"/>
  <c r="J15" i="2"/>
  <c r="J16" i="2"/>
  <c r="J17" i="2"/>
  <c r="J18" i="2"/>
  <c r="J19" i="2"/>
  <c r="J22" i="2"/>
  <c r="J25" i="2"/>
  <c r="J26" i="2"/>
  <c r="J27" i="2"/>
  <c r="J28" i="2"/>
  <c r="J31" i="2"/>
  <c r="J34" i="2"/>
  <c r="J35" i="2"/>
  <c r="J36" i="2"/>
  <c r="L3" i="4"/>
  <c r="L4" i="4"/>
  <c r="G7" i="6" l="1"/>
  <c r="AP47" i="3"/>
  <c r="AP48" i="3"/>
  <c r="AN47" i="3"/>
  <c r="AN48" i="3"/>
  <c r="AL47" i="3"/>
  <c r="AL48" i="3"/>
  <c r="AP15" i="3"/>
  <c r="AN15" i="3"/>
  <c r="AL15" i="3"/>
  <c r="AP46" i="3"/>
  <c r="AP45" i="3"/>
  <c r="AP44" i="3"/>
  <c r="AP43" i="3"/>
  <c r="AN46" i="3"/>
  <c r="AN45" i="3"/>
  <c r="AN44" i="3"/>
  <c r="AN43" i="3"/>
  <c r="AN51" i="3" s="1"/>
  <c r="AL46" i="3"/>
  <c r="AL45" i="3"/>
  <c r="AP52" i="3" s="1"/>
  <c r="AL44" i="3"/>
  <c r="AL43" i="3"/>
  <c r="AL51" i="3" s="1"/>
  <c r="AP37" i="3"/>
  <c r="AP36" i="3"/>
  <c r="AP35" i="3"/>
  <c r="AP34" i="3"/>
  <c r="AN37" i="3"/>
  <c r="AN36" i="3"/>
  <c r="AN35" i="3"/>
  <c r="AN34" i="3"/>
  <c r="AL37" i="3"/>
  <c r="AL36" i="3"/>
  <c r="AL35" i="3"/>
  <c r="AL34" i="3"/>
  <c r="AP41" i="3" s="1"/>
  <c r="AP28" i="3"/>
  <c r="AP27" i="3"/>
  <c r="AP26" i="3"/>
  <c r="AP25" i="3"/>
  <c r="AN28" i="3"/>
  <c r="AN27" i="3"/>
  <c r="AN26" i="3"/>
  <c r="AN25" i="3"/>
  <c r="AL28" i="3"/>
  <c r="AL27" i="3"/>
  <c r="AL26" i="3"/>
  <c r="AL25" i="3"/>
  <c r="AP32" i="3" s="1"/>
  <c r="AP19" i="3"/>
  <c r="AP18" i="3"/>
  <c r="AP17" i="3"/>
  <c r="AP16" i="3"/>
  <c r="AN19" i="3"/>
  <c r="AN18" i="3"/>
  <c r="AN17" i="3"/>
  <c r="AN16" i="3"/>
  <c r="AL19" i="3"/>
  <c r="AL18" i="3"/>
  <c r="AL17" i="3"/>
  <c r="AL16" i="3"/>
  <c r="AP23" i="3" s="1"/>
  <c r="AP7" i="3"/>
  <c r="AP8" i="3"/>
  <c r="AP9" i="3"/>
  <c r="AN7" i="3"/>
  <c r="AN8" i="3"/>
  <c r="AN9" i="3"/>
  <c r="AL7" i="3"/>
  <c r="AL8" i="3"/>
  <c r="AL9" i="3"/>
  <c r="AP40" i="3"/>
  <c r="AN40" i="3"/>
  <c r="AL40" i="3"/>
  <c r="AP31" i="3"/>
  <c r="AN31" i="3"/>
  <c r="AL31" i="3"/>
  <c r="AL22" i="3" l="1"/>
  <c r="AN22" i="3"/>
  <c r="AP22" i="3"/>
  <c r="AP51" i="3"/>
  <c r="AP6" i="3"/>
  <c r="AP12" i="3" s="1"/>
  <c r="AN6" i="3"/>
  <c r="AN12" i="3" s="1"/>
  <c r="AL6" i="3"/>
  <c r="AP13" i="3" s="1"/>
  <c r="AP54" i="3" l="1"/>
  <c r="AL12" i="3"/>
  <c r="M46" i="6"/>
  <c r="K46" i="6"/>
  <c r="I46" i="6"/>
  <c r="G46" i="6"/>
  <c r="E46" i="6"/>
  <c r="F28" i="2"/>
  <c r="N31" i="2"/>
  <c r="L31" i="2"/>
  <c r="H31" i="2"/>
  <c r="N27" i="2"/>
  <c r="N26" i="2"/>
  <c r="N25" i="2"/>
  <c r="L27" i="2"/>
  <c r="L25" i="2"/>
  <c r="H28" i="2"/>
  <c r="H27" i="2"/>
  <c r="H26" i="2"/>
  <c r="H25" i="2"/>
  <c r="F27" i="2"/>
  <c r="F31" i="2" s="1"/>
  <c r="F26" i="2"/>
  <c r="F25" i="2"/>
  <c r="N48" i="2"/>
  <c r="N47" i="2"/>
  <c r="L47" i="2"/>
  <c r="J47" i="2"/>
  <c r="H47" i="2"/>
  <c r="F47" i="2"/>
  <c r="N7" i="2"/>
  <c r="L7" i="2"/>
  <c r="H7" i="2"/>
  <c r="J7" i="2"/>
  <c r="F7" i="2"/>
  <c r="X26" i="1" l="1"/>
  <c r="X30" i="1"/>
  <c r="V30" i="1"/>
  <c r="W19" i="1"/>
  <c r="U19" i="1"/>
  <c r="S19" i="1"/>
  <c r="M17" i="6" l="1"/>
  <c r="M27" i="6"/>
  <c r="K17" i="6"/>
  <c r="I17" i="6"/>
  <c r="G17" i="6"/>
  <c r="E17" i="6"/>
  <c r="D17" i="6"/>
  <c r="K16" i="6"/>
  <c r="I16" i="6"/>
  <c r="G16" i="6"/>
  <c r="E16" i="6"/>
  <c r="D16" i="6"/>
  <c r="I28" i="6"/>
  <c r="G28" i="6"/>
  <c r="D28" i="6"/>
  <c r="E28" i="6"/>
  <c r="K27" i="6"/>
  <c r="I27" i="6"/>
  <c r="G27" i="6"/>
  <c r="E27" i="6"/>
  <c r="D27" i="6"/>
  <c r="I26" i="6"/>
  <c r="M26" i="6"/>
  <c r="G26" i="6"/>
  <c r="E26" i="6"/>
  <c r="D26" i="6"/>
  <c r="M34" i="6"/>
  <c r="K34" i="6"/>
  <c r="I34" i="6"/>
  <c r="G34" i="6"/>
  <c r="E34" i="6"/>
  <c r="D34" i="6"/>
  <c r="M43" i="6"/>
  <c r="K43" i="6"/>
  <c r="I43" i="6"/>
  <c r="G43" i="6"/>
  <c r="E43" i="6"/>
  <c r="D43" i="6"/>
  <c r="J43" i="6" l="1"/>
  <c r="D9" i="6"/>
  <c r="D8" i="6"/>
  <c r="D7" i="6"/>
  <c r="D6" i="6"/>
  <c r="D37" i="6"/>
  <c r="D25" i="6"/>
  <c r="D18" i="6"/>
  <c r="D15" i="6"/>
  <c r="D19" i="6"/>
  <c r="D47" i="6"/>
  <c r="M36" i="6"/>
  <c r="K36" i="6"/>
  <c r="I36" i="6"/>
  <c r="G36" i="6"/>
  <c r="E36" i="6"/>
  <c r="D36" i="6"/>
  <c r="X43" i="3"/>
  <c r="V43" i="3"/>
  <c r="M45" i="6"/>
  <c r="K45" i="6"/>
  <c r="I45" i="6"/>
  <c r="G45" i="6"/>
  <c r="D45" i="6"/>
  <c r="E45" i="6"/>
  <c r="D46" i="6"/>
  <c r="V45" i="5" l="1"/>
  <c r="V46" i="5"/>
  <c r="D44" i="6"/>
  <c r="D48" i="6"/>
  <c r="M44" i="6" l="1"/>
  <c r="K44" i="6"/>
  <c r="I44" i="6"/>
  <c r="G44" i="6"/>
  <c r="E44" i="6"/>
  <c r="D35" i="6" l="1"/>
  <c r="M35" i="6"/>
  <c r="K35" i="6"/>
  <c r="I35" i="6"/>
  <c r="G35" i="6"/>
  <c r="E35" i="6"/>
  <c r="E37" i="6" l="1"/>
  <c r="G37" i="6"/>
  <c r="I37" i="6"/>
  <c r="K37" i="6"/>
  <c r="M37" i="6"/>
  <c r="AB48" i="3" l="1"/>
  <c r="AD48" i="3"/>
  <c r="K47" i="6"/>
  <c r="AB47" i="5" l="1"/>
  <c r="R47" i="5"/>
  <c r="I47" i="6" l="1"/>
  <c r="G47" i="6"/>
  <c r="E47" i="6"/>
  <c r="M6" i="6"/>
  <c r="K6" i="6"/>
  <c r="I6" i="6"/>
  <c r="G6" i="6"/>
  <c r="E6" i="6"/>
  <c r="M7" i="6"/>
  <c r="I7" i="6"/>
  <c r="K7" i="6"/>
  <c r="E7" i="6"/>
  <c r="G15" i="6" l="1"/>
  <c r="I15" i="6"/>
  <c r="E15" i="6"/>
  <c r="M9" i="6" l="1"/>
  <c r="K9" i="6"/>
  <c r="I9" i="6"/>
  <c r="G9" i="6"/>
  <c r="E9" i="6"/>
  <c r="M48" i="6" l="1"/>
  <c r="K48" i="6"/>
  <c r="I48" i="6"/>
  <c r="G48" i="6"/>
  <c r="E48" i="6"/>
  <c r="E25" i="6"/>
  <c r="G25" i="6"/>
  <c r="I25" i="6"/>
  <c r="K25" i="6"/>
  <c r="M25" i="6"/>
  <c r="M19" i="6"/>
  <c r="M18" i="6"/>
  <c r="K19" i="6"/>
  <c r="K18" i="6"/>
  <c r="I19" i="6"/>
  <c r="I18" i="6"/>
  <c r="G19" i="6"/>
  <c r="G18" i="6"/>
  <c r="E19" i="6"/>
  <c r="E18" i="6"/>
  <c r="M15" i="6"/>
  <c r="K15" i="6"/>
  <c r="K8" i="6"/>
  <c r="I8" i="6"/>
  <c r="G8" i="6"/>
  <c r="E8" i="6"/>
  <c r="AJ15" i="3"/>
  <c r="AH15" i="3"/>
  <c r="AF15" i="3"/>
  <c r="AD15" i="3"/>
  <c r="AB15" i="3"/>
  <c r="Z15" i="3"/>
  <c r="AJ19" i="3"/>
  <c r="AH19" i="3"/>
  <c r="AF19" i="3"/>
  <c r="AD19" i="3"/>
  <c r="AB19" i="3"/>
  <c r="Z19" i="3"/>
  <c r="X19" i="3"/>
  <c r="V19" i="3"/>
  <c r="T19" i="3"/>
  <c r="R19" i="3"/>
  <c r="P19" i="3"/>
  <c r="N19" i="3"/>
  <c r="L19" i="3"/>
  <c r="J19" i="3"/>
  <c r="H19" i="3"/>
  <c r="AJ18" i="3"/>
  <c r="AH18" i="3"/>
  <c r="AF18" i="3"/>
  <c r="AD18" i="3"/>
  <c r="AB18" i="3"/>
  <c r="Z18" i="3"/>
  <c r="X18" i="3"/>
  <c r="V18" i="3"/>
  <c r="T18" i="3"/>
  <c r="R18" i="3"/>
  <c r="P18" i="3"/>
  <c r="N18" i="3"/>
  <c r="L18" i="3"/>
  <c r="J18" i="3"/>
  <c r="H18" i="3"/>
  <c r="N8" i="2" l="1"/>
  <c r="N9" i="2"/>
  <c r="N15" i="2"/>
  <c r="N16" i="2"/>
  <c r="N17" i="2"/>
  <c r="N18" i="2"/>
  <c r="N19" i="2"/>
  <c r="N28" i="2"/>
  <c r="N34" i="2"/>
  <c r="N35" i="2"/>
  <c r="N36" i="2"/>
  <c r="N37" i="2"/>
  <c r="N43" i="2"/>
  <c r="N44" i="2"/>
  <c r="N45" i="2"/>
  <c r="N46" i="2"/>
  <c r="N6" i="2"/>
  <c r="N12" i="2" s="1"/>
  <c r="L8" i="2"/>
  <c r="L9" i="2"/>
  <c r="L15" i="2"/>
  <c r="L16" i="2"/>
  <c r="L17" i="2"/>
  <c r="L18" i="2"/>
  <c r="L19" i="2"/>
  <c r="L26" i="2"/>
  <c r="L28" i="2"/>
  <c r="L34" i="2"/>
  <c r="L35" i="2"/>
  <c r="L36" i="2"/>
  <c r="L37" i="2"/>
  <c r="L43" i="2"/>
  <c r="L44" i="2"/>
  <c r="L45" i="2"/>
  <c r="L46" i="2"/>
  <c r="L48" i="2"/>
  <c r="L6" i="2"/>
  <c r="L12" i="2" s="1"/>
  <c r="J8" i="2"/>
  <c r="J9" i="2"/>
  <c r="J37" i="2"/>
  <c r="J43" i="2"/>
  <c r="J44" i="2"/>
  <c r="J45" i="2"/>
  <c r="J46" i="2"/>
  <c r="J48" i="2"/>
  <c r="J6" i="2"/>
  <c r="H15" i="2"/>
  <c r="H16" i="2"/>
  <c r="H17" i="2"/>
  <c r="H18" i="2"/>
  <c r="H19" i="2"/>
  <c r="H34" i="2"/>
  <c r="H35" i="2"/>
  <c r="H36" i="2"/>
  <c r="H37" i="2"/>
  <c r="H43" i="2"/>
  <c r="H44" i="2"/>
  <c r="H45" i="2"/>
  <c r="H46" i="2"/>
  <c r="H48" i="2"/>
  <c r="H8" i="2"/>
  <c r="H9" i="2"/>
  <c r="H6" i="2"/>
  <c r="H12" i="2" s="1"/>
  <c r="W15" i="1"/>
  <c r="W9" i="1"/>
  <c r="W8" i="1"/>
  <c r="W7" i="1"/>
  <c r="W6" i="1"/>
  <c r="W27" i="1"/>
  <c r="W26" i="1"/>
  <c r="W25" i="1"/>
  <c r="W18" i="1"/>
  <c r="W17" i="1"/>
  <c r="W48" i="1"/>
  <c r="W47" i="1"/>
  <c r="W46" i="1"/>
  <c r="W45" i="1"/>
  <c r="W44" i="1"/>
  <c r="W43" i="1"/>
  <c r="W37" i="1"/>
  <c r="W36" i="1"/>
  <c r="W35" i="1"/>
  <c r="W34" i="1"/>
  <c r="U48" i="1"/>
  <c r="U47" i="1"/>
  <c r="U46" i="1"/>
  <c r="U45" i="1"/>
  <c r="U44" i="1"/>
  <c r="U43" i="1"/>
  <c r="U37" i="1"/>
  <c r="U36" i="1"/>
  <c r="U35" i="1"/>
  <c r="U34" i="1"/>
  <c r="U25" i="1"/>
  <c r="U18" i="1"/>
  <c r="U17" i="1"/>
  <c r="U16" i="1"/>
  <c r="U15" i="1"/>
  <c r="U9" i="1"/>
  <c r="U8" i="1"/>
  <c r="U7" i="1"/>
  <c r="U6" i="1"/>
  <c r="S48" i="1"/>
  <c r="S47" i="1"/>
  <c r="S46" i="1"/>
  <c r="S45" i="1"/>
  <c r="S44" i="1"/>
  <c r="S43" i="1"/>
  <c r="S37" i="1"/>
  <c r="S36" i="1"/>
  <c r="S35" i="1"/>
  <c r="S34" i="1"/>
  <c r="S28" i="1"/>
  <c r="S27" i="1"/>
  <c r="S26" i="1"/>
  <c r="S25" i="1"/>
  <c r="S18" i="1"/>
  <c r="S17" i="1"/>
  <c r="S16" i="1"/>
  <c r="S15" i="1"/>
  <c r="S9" i="1"/>
  <c r="S8" i="1"/>
  <c r="S7" i="1"/>
  <c r="S6" i="1"/>
  <c r="Q48" i="1"/>
  <c r="Q47" i="1"/>
  <c r="Q46" i="1"/>
  <c r="Q45" i="1"/>
  <c r="Q44" i="1"/>
  <c r="Q43" i="1"/>
  <c r="Q37" i="1"/>
  <c r="Q36" i="1"/>
  <c r="Q35" i="1"/>
  <c r="Q34" i="1"/>
  <c r="Q28" i="1"/>
  <c r="Q27" i="1"/>
  <c r="Q26" i="1"/>
  <c r="Q25" i="1"/>
  <c r="Q19" i="1"/>
  <c r="Q18" i="1"/>
  <c r="Q17" i="1"/>
  <c r="Q16" i="1"/>
  <c r="Q15" i="1"/>
  <c r="Q9" i="1"/>
  <c r="Q8" i="1"/>
  <c r="Q7" i="1"/>
  <c r="Q6" i="1"/>
  <c r="H22" i="2" l="1"/>
  <c r="L22" i="2"/>
  <c r="N22" i="2"/>
  <c r="H40" i="2"/>
  <c r="J40" i="2"/>
  <c r="L40" i="2"/>
  <c r="N40" i="2"/>
  <c r="J52" i="2"/>
  <c r="F4" i="4" s="1"/>
  <c r="L52" i="2"/>
  <c r="H4" i="4" s="1"/>
  <c r="N52" i="2"/>
  <c r="J4" i="4" s="1"/>
  <c r="H52" i="2"/>
  <c r="D4" i="4" s="1"/>
  <c r="N51" i="2"/>
  <c r="L51" i="2"/>
  <c r="J51" i="2"/>
  <c r="H51" i="2"/>
  <c r="X19" i="1"/>
  <c r="X6" i="1"/>
  <c r="X7" i="1"/>
  <c r="X8" i="1"/>
  <c r="X9" i="1"/>
  <c r="X15" i="1"/>
  <c r="X17" i="1"/>
  <c r="X18" i="1"/>
  <c r="X25" i="1"/>
  <c r="X27" i="1"/>
  <c r="X35" i="1"/>
  <c r="X36" i="1"/>
  <c r="X37" i="1"/>
  <c r="X43" i="1"/>
  <c r="X44" i="1"/>
  <c r="X45" i="1"/>
  <c r="X46" i="1"/>
  <c r="X47" i="1"/>
  <c r="X48" i="1"/>
  <c r="X34" i="1"/>
  <c r="X51" i="1" s="1"/>
  <c r="T43" i="1"/>
  <c r="T44" i="1"/>
  <c r="T45" i="1"/>
  <c r="T46" i="1"/>
  <c r="T47" i="1"/>
  <c r="R43" i="1"/>
  <c r="R44" i="1"/>
  <c r="R45" i="1"/>
  <c r="R46" i="1"/>
  <c r="R47" i="1"/>
  <c r="R48" i="1"/>
  <c r="P43" i="1"/>
  <c r="P44" i="1"/>
  <c r="V35" i="1"/>
  <c r="V36" i="1"/>
  <c r="V37" i="1"/>
  <c r="V43" i="1"/>
  <c r="V44" i="1"/>
  <c r="V45" i="1"/>
  <c r="V46" i="1"/>
  <c r="V47" i="1"/>
  <c r="V48" i="1"/>
  <c r="V34" i="1"/>
  <c r="V39" i="1" s="1"/>
  <c r="V27" i="1"/>
  <c r="V25" i="1"/>
  <c r="V7" i="1"/>
  <c r="V8" i="1"/>
  <c r="V9" i="1"/>
  <c r="V15" i="1"/>
  <c r="V17" i="1"/>
  <c r="V18" i="1"/>
  <c r="V19" i="1"/>
  <c r="V6" i="1"/>
  <c r="T7" i="1"/>
  <c r="T8" i="1"/>
  <c r="T9" i="1"/>
  <c r="T15" i="1"/>
  <c r="T17" i="1"/>
  <c r="T18" i="1"/>
  <c r="T19" i="1"/>
  <c r="T25" i="1"/>
  <c r="T26" i="1"/>
  <c r="T27" i="1"/>
  <c r="T28" i="1"/>
  <c r="T34" i="1"/>
  <c r="T35" i="1"/>
  <c r="T36" i="1"/>
  <c r="T37" i="1"/>
  <c r="T6" i="1"/>
  <c r="T11" i="1" s="1"/>
  <c r="R7" i="1"/>
  <c r="R8" i="1"/>
  <c r="R9" i="1"/>
  <c r="R15" i="1"/>
  <c r="R17" i="1"/>
  <c r="R18" i="1"/>
  <c r="R19" i="1"/>
  <c r="R25" i="1"/>
  <c r="R26" i="1"/>
  <c r="R27" i="1"/>
  <c r="R28" i="1"/>
  <c r="R34" i="1"/>
  <c r="R35" i="1"/>
  <c r="R36" i="1"/>
  <c r="R37" i="1"/>
  <c r="R6" i="1"/>
  <c r="P8" i="1"/>
  <c r="P15" i="1"/>
  <c r="P17" i="1"/>
  <c r="P18" i="1"/>
  <c r="P25" i="1"/>
  <c r="P26" i="1"/>
  <c r="P27" i="1"/>
  <c r="P34" i="1"/>
  <c r="P37" i="1"/>
  <c r="P6" i="1"/>
  <c r="T48" i="1"/>
  <c r="U27" i="1"/>
  <c r="O48" i="1"/>
  <c r="P48" i="1" s="1"/>
  <c r="O47" i="1"/>
  <c r="P47" i="1" s="1"/>
  <c r="O46" i="1"/>
  <c r="P46" i="1" s="1"/>
  <c r="O45" i="1"/>
  <c r="P45" i="1" s="1"/>
  <c r="O44" i="1"/>
  <c r="O43" i="1"/>
  <c r="O37" i="1"/>
  <c r="O36" i="1"/>
  <c r="P36" i="1" s="1"/>
  <c r="O35" i="1"/>
  <c r="P35" i="1" s="1"/>
  <c r="O34" i="1"/>
  <c r="O28" i="1"/>
  <c r="P28" i="1" s="1"/>
  <c r="O27" i="1"/>
  <c r="O26" i="1"/>
  <c r="O25" i="1"/>
  <c r="O19" i="1"/>
  <c r="P19" i="1" s="1"/>
  <c r="O18" i="1"/>
  <c r="O17" i="1"/>
  <c r="O16" i="1"/>
  <c r="O15" i="1"/>
  <c r="O9" i="1"/>
  <c r="P9" i="1" s="1"/>
  <c r="O8" i="1"/>
  <c r="O7" i="1"/>
  <c r="P7" i="1" s="1"/>
  <c r="O6" i="1"/>
  <c r="P39" i="1" l="1"/>
  <c r="P30" i="1"/>
  <c r="P50" i="1"/>
  <c r="J3" i="4"/>
  <c r="R39" i="1"/>
  <c r="R30" i="1"/>
  <c r="T30" i="1"/>
  <c r="V50" i="1"/>
  <c r="R50" i="1"/>
  <c r="T50" i="1"/>
  <c r="X50" i="1"/>
  <c r="X21" i="1"/>
  <c r="X11" i="1"/>
  <c r="P11" i="1"/>
  <c r="X39" i="1"/>
  <c r="V11" i="1"/>
  <c r="R11" i="1"/>
  <c r="T39" i="1"/>
  <c r="S6" i="8" l="1"/>
  <c r="S7" i="8"/>
  <c r="S8" i="8"/>
  <c r="S9" i="8"/>
  <c r="S11" i="8"/>
  <c r="S12" i="8"/>
  <c r="S13" i="8"/>
  <c r="S14" i="8"/>
  <c r="S15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Q6" i="8"/>
  <c r="Q7" i="8"/>
  <c r="Q8" i="8"/>
  <c r="Q9" i="8"/>
  <c r="Q11" i="8"/>
  <c r="Q13" i="8"/>
  <c r="Q14" i="8"/>
  <c r="Q15" i="8"/>
  <c r="Q16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S5" i="8"/>
  <c r="Q5" i="8"/>
  <c r="O5" i="8"/>
  <c r="M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5" i="8"/>
  <c r="AJ7" i="5" l="1"/>
  <c r="AJ8" i="5"/>
  <c r="AJ9" i="5"/>
  <c r="AJ15" i="5"/>
  <c r="AJ16" i="5"/>
  <c r="AJ17" i="5"/>
  <c r="AJ18" i="5"/>
  <c r="AJ19" i="5"/>
  <c r="AJ25" i="5"/>
  <c r="AJ26" i="5"/>
  <c r="AJ27" i="5"/>
  <c r="AJ28" i="5"/>
  <c r="AJ31" i="5" s="1"/>
  <c r="AJ34" i="5"/>
  <c r="AJ35" i="5"/>
  <c r="AJ36" i="5"/>
  <c r="AJ37" i="5"/>
  <c r="AJ43" i="5"/>
  <c r="AJ44" i="5"/>
  <c r="AJ45" i="5"/>
  <c r="AJ46" i="5"/>
  <c r="AJ47" i="5"/>
  <c r="AJ48" i="5"/>
  <c r="AJ51" i="5" s="1"/>
  <c r="AJ6" i="5"/>
  <c r="AH7" i="5"/>
  <c r="AH8" i="5"/>
  <c r="AH9" i="5"/>
  <c r="AH15" i="5"/>
  <c r="AH16" i="5"/>
  <c r="AH17" i="5"/>
  <c r="AH18" i="5"/>
  <c r="AH19" i="5"/>
  <c r="AH25" i="5"/>
  <c r="AH26" i="5"/>
  <c r="AH27" i="5"/>
  <c r="AH28" i="5"/>
  <c r="AH34" i="5"/>
  <c r="AH35" i="5"/>
  <c r="AH36" i="5"/>
  <c r="AH37" i="5"/>
  <c r="AH43" i="5"/>
  <c r="AH44" i="5"/>
  <c r="AH45" i="5"/>
  <c r="AH46" i="5"/>
  <c r="AH47" i="5"/>
  <c r="AH48" i="5"/>
  <c r="AH51" i="5" s="1"/>
  <c r="AF7" i="5"/>
  <c r="AF8" i="5"/>
  <c r="AF9" i="5"/>
  <c r="AF15" i="5"/>
  <c r="AF16" i="5"/>
  <c r="AF17" i="5"/>
  <c r="AF18" i="5"/>
  <c r="AF19" i="5"/>
  <c r="AF25" i="5"/>
  <c r="AF26" i="5"/>
  <c r="AF27" i="5"/>
  <c r="AF28" i="5"/>
  <c r="AF31" i="5" s="1"/>
  <c r="AF34" i="5"/>
  <c r="AF35" i="5"/>
  <c r="AF36" i="5"/>
  <c r="AF37" i="5"/>
  <c r="AF43" i="5"/>
  <c r="AF44" i="5"/>
  <c r="AF45" i="5"/>
  <c r="AF46" i="5"/>
  <c r="AF47" i="5"/>
  <c r="AF48" i="5"/>
  <c r="AJ52" i="5" s="1"/>
  <c r="AF6" i="5"/>
  <c r="AH6" i="5"/>
  <c r="AD7" i="5"/>
  <c r="AD8" i="5"/>
  <c r="AD9" i="5"/>
  <c r="AD15" i="5"/>
  <c r="AD16" i="5"/>
  <c r="AD17" i="5"/>
  <c r="AD18" i="5"/>
  <c r="AD19" i="5"/>
  <c r="AD25" i="5"/>
  <c r="AD26" i="5"/>
  <c r="AD27" i="5"/>
  <c r="AD28" i="5"/>
  <c r="AD34" i="5"/>
  <c r="AD35" i="5"/>
  <c r="AD36" i="5"/>
  <c r="AD37" i="5"/>
  <c r="AD43" i="5"/>
  <c r="AD44" i="5"/>
  <c r="AD45" i="5"/>
  <c r="AD46" i="5"/>
  <c r="AD56" i="5" s="1"/>
  <c r="AD47" i="5"/>
  <c r="AD48" i="5"/>
  <c r="AD51" i="5" s="1"/>
  <c r="AD6" i="5"/>
  <c r="AB7" i="5"/>
  <c r="AB8" i="5"/>
  <c r="AB9" i="5"/>
  <c r="AB15" i="5"/>
  <c r="AB16" i="5"/>
  <c r="AB17" i="5"/>
  <c r="AB18" i="5"/>
  <c r="AB19" i="5"/>
  <c r="AB25" i="5"/>
  <c r="AB26" i="5"/>
  <c r="AB27" i="5"/>
  <c r="AB28" i="5"/>
  <c r="AB34" i="5"/>
  <c r="AB35" i="5"/>
  <c r="AB36" i="5"/>
  <c r="AB37" i="5"/>
  <c r="AB43" i="5"/>
  <c r="AB44" i="5"/>
  <c r="AB45" i="5"/>
  <c r="AB46" i="5"/>
  <c r="AB48" i="5"/>
  <c r="AB51" i="5" s="1"/>
  <c r="AB6" i="5"/>
  <c r="Z7" i="5"/>
  <c r="Z8" i="5"/>
  <c r="Z9" i="5"/>
  <c r="Z15" i="5"/>
  <c r="Z16" i="5"/>
  <c r="Z17" i="5"/>
  <c r="Z18" i="5"/>
  <c r="Z19" i="5"/>
  <c r="Z25" i="5"/>
  <c r="Z26" i="5"/>
  <c r="Z27" i="5"/>
  <c r="Z28" i="5"/>
  <c r="Z34" i="5"/>
  <c r="Z35" i="5"/>
  <c r="Z36" i="5"/>
  <c r="Z37" i="5"/>
  <c r="Z43" i="5"/>
  <c r="Z44" i="5"/>
  <c r="Z45" i="5"/>
  <c r="Z46" i="5"/>
  <c r="Z47" i="5"/>
  <c r="Z48" i="5"/>
  <c r="AD52" i="5" s="1"/>
  <c r="Z6" i="5"/>
  <c r="L6" i="6"/>
  <c r="X7" i="5"/>
  <c r="X8" i="5"/>
  <c r="X9" i="5"/>
  <c r="X15" i="5"/>
  <c r="X16" i="5"/>
  <c r="X17" i="5"/>
  <c r="X18" i="5"/>
  <c r="X19" i="5"/>
  <c r="X25" i="5"/>
  <c r="X26" i="5"/>
  <c r="X27" i="5"/>
  <c r="X28" i="5"/>
  <c r="X34" i="5"/>
  <c r="X35" i="5"/>
  <c r="X36" i="5"/>
  <c r="X37" i="5"/>
  <c r="X43" i="5"/>
  <c r="X44" i="5"/>
  <c r="X45" i="5"/>
  <c r="X46" i="5"/>
  <c r="X47" i="5"/>
  <c r="X48" i="5"/>
  <c r="X51" i="5" s="1"/>
  <c r="X6" i="5"/>
  <c r="V7" i="5"/>
  <c r="V8" i="5"/>
  <c r="V9" i="5"/>
  <c r="V15" i="5"/>
  <c r="V16" i="5"/>
  <c r="V17" i="5"/>
  <c r="V18" i="5"/>
  <c r="V19" i="5"/>
  <c r="V25" i="5"/>
  <c r="V26" i="5"/>
  <c r="V27" i="5"/>
  <c r="V28" i="5"/>
  <c r="V34" i="5"/>
  <c r="X56" i="5" s="1"/>
  <c r="V35" i="5"/>
  <c r="V36" i="5"/>
  <c r="V37" i="5"/>
  <c r="V43" i="5"/>
  <c r="V44" i="5"/>
  <c r="V47" i="5"/>
  <c r="V48" i="5"/>
  <c r="V51" i="5" s="1"/>
  <c r="V6" i="5"/>
  <c r="T7" i="5"/>
  <c r="T8" i="5"/>
  <c r="T9" i="5"/>
  <c r="T15" i="5"/>
  <c r="T16" i="5"/>
  <c r="T17" i="5"/>
  <c r="T18" i="5"/>
  <c r="T19" i="5"/>
  <c r="T25" i="5"/>
  <c r="T26" i="5"/>
  <c r="T27" i="5"/>
  <c r="T28" i="5"/>
  <c r="T34" i="5"/>
  <c r="T35" i="5"/>
  <c r="T36" i="5"/>
  <c r="T37" i="5"/>
  <c r="T43" i="5"/>
  <c r="T44" i="5"/>
  <c r="T45" i="5"/>
  <c r="T46" i="5"/>
  <c r="T47" i="5"/>
  <c r="T48" i="5"/>
  <c r="X52" i="5" s="1"/>
  <c r="T6" i="5"/>
  <c r="R7" i="5"/>
  <c r="R8" i="5"/>
  <c r="R9" i="5"/>
  <c r="R15" i="5"/>
  <c r="R16" i="5"/>
  <c r="R17" i="5"/>
  <c r="R18" i="5"/>
  <c r="R19" i="5"/>
  <c r="R25" i="5"/>
  <c r="R26" i="5"/>
  <c r="R27" i="5"/>
  <c r="R28" i="5"/>
  <c r="R34" i="5"/>
  <c r="R35" i="5"/>
  <c r="R36" i="5"/>
  <c r="R37" i="5"/>
  <c r="R43" i="5"/>
  <c r="R44" i="5"/>
  <c r="R45" i="5"/>
  <c r="R46" i="5"/>
  <c r="R48" i="5"/>
  <c r="R51" i="5" s="1"/>
  <c r="R6" i="5"/>
  <c r="P7" i="5"/>
  <c r="P8" i="5"/>
  <c r="P9" i="5"/>
  <c r="P15" i="5"/>
  <c r="P16" i="5"/>
  <c r="P17" i="5"/>
  <c r="P18" i="5"/>
  <c r="P19" i="5"/>
  <c r="P25" i="5"/>
  <c r="P26" i="5"/>
  <c r="P27" i="5"/>
  <c r="P28" i="5"/>
  <c r="P34" i="5"/>
  <c r="R56" i="5" s="1"/>
  <c r="P35" i="5"/>
  <c r="P36" i="5"/>
  <c r="P37" i="5"/>
  <c r="P43" i="5"/>
  <c r="P44" i="5"/>
  <c r="P45" i="5"/>
  <c r="P46" i="5"/>
  <c r="P47" i="5"/>
  <c r="P48" i="5"/>
  <c r="P51" i="5" s="1"/>
  <c r="P6" i="5"/>
  <c r="N7" i="5"/>
  <c r="N8" i="5"/>
  <c r="N9" i="5"/>
  <c r="N15" i="5"/>
  <c r="N16" i="5"/>
  <c r="N17" i="5"/>
  <c r="N18" i="5"/>
  <c r="N19" i="5"/>
  <c r="N25" i="5"/>
  <c r="N26" i="5"/>
  <c r="N27" i="5"/>
  <c r="N28" i="5"/>
  <c r="N34" i="5"/>
  <c r="N35" i="5"/>
  <c r="N36" i="5"/>
  <c r="N37" i="5"/>
  <c r="N43" i="5"/>
  <c r="N44" i="5"/>
  <c r="N45" i="5"/>
  <c r="N46" i="5"/>
  <c r="N47" i="5"/>
  <c r="N48" i="5"/>
  <c r="R52" i="5" s="1"/>
  <c r="N6" i="5"/>
  <c r="L6" i="5"/>
  <c r="L8" i="5"/>
  <c r="L9" i="5"/>
  <c r="L15" i="5"/>
  <c r="L16" i="5"/>
  <c r="L17" i="5"/>
  <c r="L18" i="5"/>
  <c r="L19" i="5"/>
  <c r="L25" i="5"/>
  <c r="L26" i="5"/>
  <c r="L27" i="5"/>
  <c r="L28" i="5"/>
  <c r="L34" i="5"/>
  <c r="L35" i="5"/>
  <c r="L36" i="5"/>
  <c r="L37" i="5"/>
  <c r="L43" i="5"/>
  <c r="L44" i="5"/>
  <c r="L45" i="5"/>
  <c r="L46" i="5"/>
  <c r="L47" i="5"/>
  <c r="L48" i="5"/>
  <c r="L51" i="5" s="1"/>
  <c r="L7" i="5"/>
  <c r="J7" i="5"/>
  <c r="J8" i="5"/>
  <c r="J9" i="5"/>
  <c r="J15" i="5"/>
  <c r="J16" i="5"/>
  <c r="J17" i="5"/>
  <c r="J18" i="5"/>
  <c r="J19" i="5"/>
  <c r="J25" i="5"/>
  <c r="J26" i="5"/>
  <c r="J27" i="5"/>
  <c r="J28" i="5"/>
  <c r="J34" i="5"/>
  <c r="J35" i="5"/>
  <c r="J36" i="5"/>
  <c r="J37" i="5"/>
  <c r="J43" i="5"/>
  <c r="J44" i="5"/>
  <c r="J45" i="5"/>
  <c r="J46" i="5"/>
  <c r="J47" i="5"/>
  <c r="J48" i="5"/>
  <c r="J51" i="5" s="1"/>
  <c r="J6" i="5"/>
  <c r="H15" i="5"/>
  <c r="H16" i="5"/>
  <c r="H17" i="5"/>
  <c r="H18" i="5"/>
  <c r="H19" i="5"/>
  <c r="H25" i="5"/>
  <c r="H26" i="5"/>
  <c r="H27" i="5"/>
  <c r="H28" i="5"/>
  <c r="H34" i="5"/>
  <c r="H35" i="5"/>
  <c r="H36" i="5"/>
  <c r="H37" i="5"/>
  <c r="H43" i="5"/>
  <c r="H44" i="5"/>
  <c r="H45" i="5"/>
  <c r="H46" i="5"/>
  <c r="H47" i="5"/>
  <c r="H48" i="5"/>
  <c r="L52" i="5" s="1"/>
  <c r="H7" i="5"/>
  <c r="H8" i="5"/>
  <c r="H9" i="5"/>
  <c r="H6" i="5"/>
  <c r="AJ7" i="3"/>
  <c r="AJ8" i="3"/>
  <c r="AJ9" i="3"/>
  <c r="AJ16" i="3"/>
  <c r="AJ17" i="3"/>
  <c r="AJ25" i="3"/>
  <c r="AJ26" i="3"/>
  <c r="AJ27" i="3"/>
  <c r="AJ28" i="3"/>
  <c r="AJ31" i="3" s="1"/>
  <c r="AJ34" i="3"/>
  <c r="AJ35" i="3"/>
  <c r="AJ36" i="3"/>
  <c r="AJ37" i="3"/>
  <c r="AJ43" i="3"/>
  <c r="AJ44" i="3"/>
  <c r="AJ45" i="3"/>
  <c r="AJ46" i="3"/>
  <c r="AJ47" i="3"/>
  <c r="AJ48" i="3"/>
  <c r="AJ6" i="3"/>
  <c r="AJ12" i="3" s="1"/>
  <c r="AH7" i="3"/>
  <c r="AH8" i="3"/>
  <c r="AH9" i="3"/>
  <c r="AH16" i="3"/>
  <c r="AH17" i="3"/>
  <c r="AH25" i="3"/>
  <c r="AH26" i="3"/>
  <c r="AH27" i="3"/>
  <c r="AH28" i="3"/>
  <c r="AH31" i="3" s="1"/>
  <c r="AH34" i="3"/>
  <c r="AH35" i="3"/>
  <c r="AH36" i="3"/>
  <c r="AH37" i="3"/>
  <c r="AH43" i="3"/>
  <c r="AH44" i="3"/>
  <c r="AH45" i="3"/>
  <c r="AH46" i="3"/>
  <c r="AH47" i="3"/>
  <c r="AH48" i="3"/>
  <c r="AH6" i="3"/>
  <c r="AH12" i="3" s="1"/>
  <c r="AF7" i="3"/>
  <c r="AF8" i="3"/>
  <c r="AF9" i="3"/>
  <c r="AF16" i="3"/>
  <c r="AF17" i="3"/>
  <c r="AF25" i="3"/>
  <c r="AF26" i="3"/>
  <c r="AF27" i="3"/>
  <c r="AF28" i="3"/>
  <c r="AF31" i="3" s="1"/>
  <c r="AF34" i="3"/>
  <c r="AF35" i="3"/>
  <c r="AF36" i="3"/>
  <c r="AF37" i="3"/>
  <c r="AF43" i="3"/>
  <c r="AF44" i="3"/>
  <c r="AF45" i="3"/>
  <c r="AF47" i="3"/>
  <c r="AF48" i="3"/>
  <c r="AF6" i="3"/>
  <c r="AJ13" i="3" s="1"/>
  <c r="AD7" i="3"/>
  <c r="AD8" i="3"/>
  <c r="AD9" i="3"/>
  <c r="AD16" i="3"/>
  <c r="AD17" i="3"/>
  <c r="AD25" i="3"/>
  <c r="AD26" i="3"/>
  <c r="AD27" i="3"/>
  <c r="AD28" i="3"/>
  <c r="AD34" i="3"/>
  <c r="AD35" i="3"/>
  <c r="AD36" i="3"/>
  <c r="AD37" i="3"/>
  <c r="AD43" i="3"/>
  <c r="AD44" i="3"/>
  <c r="AD45" i="3"/>
  <c r="AD47" i="3"/>
  <c r="AD6" i="3"/>
  <c r="AD12" i="3" s="1"/>
  <c r="AB7" i="3"/>
  <c r="AB8" i="3"/>
  <c r="AB9" i="3"/>
  <c r="AB16" i="3"/>
  <c r="AB17" i="3"/>
  <c r="AB25" i="3"/>
  <c r="AB26" i="3"/>
  <c r="AB27" i="3"/>
  <c r="AB28" i="3"/>
  <c r="AB34" i="3"/>
  <c r="AB35" i="3"/>
  <c r="AB36" i="3"/>
  <c r="AB37" i="3"/>
  <c r="AB43" i="3"/>
  <c r="AB44" i="3"/>
  <c r="AB45" i="3"/>
  <c r="AB47" i="3"/>
  <c r="AB6" i="3"/>
  <c r="AB12" i="3" s="1"/>
  <c r="Z7" i="3"/>
  <c r="Z8" i="3"/>
  <c r="Z9" i="3"/>
  <c r="Z16" i="3"/>
  <c r="Z17" i="3"/>
  <c r="Z25" i="3"/>
  <c r="Z26" i="3"/>
  <c r="Z27" i="3"/>
  <c r="Z28" i="3"/>
  <c r="Z34" i="3"/>
  <c r="Z35" i="3"/>
  <c r="Z36" i="3"/>
  <c r="Z37" i="3"/>
  <c r="Z43" i="3"/>
  <c r="Z44" i="3"/>
  <c r="Z45" i="3"/>
  <c r="Z47" i="3"/>
  <c r="Z48" i="3"/>
  <c r="Z6" i="3"/>
  <c r="AD13" i="3" s="1"/>
  <c r="X7" i="3"/>
  <c r="X8" i="3"/>
  <c r="X9" i="3"/>
  <c r="X15" i="3"/>
  <c r="X16" i="3"/>
  <c r="X17" i="3"/>
  <c r="X25" i="3"/>
  <c r="X26" i="3"/>
  <c r="X27" i="3"/>
  <c r="X28" i="3"/>
  <c r="X34" i="3"/>
  <c r="X35" i="3"/>
  <c r="X36" i="3"/>
  <c r="X37" i="3"/>
  <c r="X44" i="3"/>
  <c r="X45" i="3"/>
  <c r="X46" i="3"/>
  <c r="X47" i="3"/>
  <c r="X48" i="3"/>
  <c r="X6" i="3"/>
  <c r="X12" i="3" s="1"/>
  <c r="V7" i="3"/>
  <c r="V8" i="3"/>
  <c r="V9" i="3"/>
  <c r="V15" i="3"/>
  <c r="V16" i="3"/>
  <c r="V17" i="3"/>
  <c r="V25" i="3"/>
  <c r="V26" i="3"/>
  <c r="V27" i="3"/>
  <c r="V28" i="3"/>
  <c r="V34" i="3"/>
  <c r="V35" i="3"/>
  <c r="V36" i="3"/>
  <c r="V37" i="3"/>
  <c r="V44" i="3"/>
  <c r="V45" i="3"/>
  <c r="V46" i="3"/>
  <c r="V47" i="3"/>
  <c r="V48" i="3"/>
  <c r="V6" i="3"/>
  <c r="V12" i="3" s="1"/>
  <c r="T7" i="3"/>
  <c r="T8" i="3"/>
  <c r="T9" i="3"/>
  <c r="T15" i="3"/>
  <c r="T16" i="3"/>
  <c r="T17" i="3"/>
  <c r="T25" i="3"/>
  <c r="T26" i="3"/>
  <c r="T27" i="3"/>
  <c r="T28" i="3"/>
  <c r="T34" i="3"/>
  <c r="T35" i="3"/>
  <c r="T36" i="3"/>
  <c r="T37" i="3"/>
  <c r="T43" i="3"/>
  <c r="T44" i="3"/>
  <c r="T45" i="3"/>
  <c r="T46" i="3"/>
  <c r="T47" i="3"/>
  <c r="T48" i="3"/>
  <c r="T6" i="3"/>
  <c r="X13" i="3" s="1"/>
  <c r="R7" i="3"/>
  <c r="R8" i="3"/>
  <c r="R9" i="3"/>
  <c r="R15" i="3"/>
  <c r="R16" i="3"/>
  <c r="R17" i="3"/>
  <c r="R25" i="3"/>
  <c r="R26" i="3"/>
  <c r="R27" i="3"/>
  <c r="R28" i="3"/>
  <c r="R34" i="3"/>
  <c r="R35" i="3"/>
  <c r="R36" i="3"/>
  <c r="R37" i="3"/>
  <c r="R43" i="3"/>
  <c r="R44" i="3"/>
  <c r="R45" i="3"/>
  <c r="R46" i="3"/>
  <c r="R47" i="3"/>
  <c r="R48" i="3"/>
  <c r="R6" i="3"/>
  <c r="R12" i="3" s="1"/>
  <c r="P7" i="3"/>
  <c r="P8" i="3"/>
  <c r="P9" i="3"/>
  <c r="P15" i="3"/>
  <c r="P16" i="3"/>
  <c r="P17" i="3"/>
  <c r="P25" i="3"/>
  <c r="P26" i="3"/>
  <c r="P27" i="3"/>
  <c r="P28" i="3"/>
  <c r="P34" i="3"/>
  <c r="P35" i="3"/>
  <c r="P36" i="3"/>
  <c r="P37" i="3"/>
  <c r="P43" i="3"/>
  <c r="P44" i="3"/>
  <c r="P45" i="3"/>
  <c r="P46" i="3"/>
  <c r="P47" i="3"/>
  <c r="P48" i="3"/>
  <c r="P6" i="3"/>
  <c r="N7" i="3"/>
  <c r="N8" i="3"/>
  <c r="N9" i="3"/>
  <c r="N15" i="3"/>
  <c r="N16" i="3"/>
  <c r="N17" i="3"/>
  <c r="N25" i="3"/>
  <c r="N26" i="3"/>
  <c r="N27" i="3"/>
  <c r="N28" i="3"/>
  <c r="N34" i="3"/>
  <c r="N35" i="3"/>
  <c r="N36" i="3"/>
  <c r="N37" i="3"/>
  <c r="N43" i="3"/>
  <c r="N44" i="3"/>
  <c r="N45" i="3"/>
  <c r="N46" i="3"/>
  <c r="N47" i="3"/>
  <c r="N48" i="3"/>
  <c r="N6" i="3"/>
  <c r="R13" i="3" s="1"/>
  <c r="L7" i="3"/>
  <c r="L8" i="3"/>
  <c r="L9" i="3"/>
  <c r="L15" i="3"/>
  <c r="L16" i="3"/>
  <c r="L17" i="3"/>
  <c r="L25" i="3"/>
  <c r="L26" i="3"/>
  <c r="L27" i="3"/>
  <c r="L28" i="3"/>
  <c r="L34" i="3"/>
  <c r="L35" i="3"/>
  <c r="L36" i="3"/>
  <c r="L37" i="3"/>
  <c r="L43" i="3"/>
  <c r="L44" i="3"/>
  <c r="L45" i="3"/>
  <c r="L46" i="3"/>
  <c r="L47" i="3"/>
  <c r="L48" i="3"/>
  <c r="L6" i="3"/>
  <c r="L12" i="3" s="1"/>
  <c r="J7" i="3"/>
  <c r="J8" i="3"/>
  <c r="J9" i="3"/>
  <c r="J15" i="3"/>
  <c r="J16" i="3"/>
  <c r="J17" i="3"/>
  <c r="J25" i="3"/>
  <c r="J26" i="3"/>
  <c r="J27" i="3"/>
  <c r="J28" i="3"/>
  <c r="J34" i="3"/>
  <c r="J35" i="3"/>
  <c r="J36" i="3"/>
  <c r="J37" i="3"/>
  <c r="J43" i="3"/>
  <c r="J44" i="3"/>
  <c r="J45" i="3"/>
  <c r="J46" i="3"/>
  <c r="J47" i="3"/>
  <c r="J48" i="3"/>
  <c r="J6" i="3"/>
  <c r="J12" i="3" s="1"/>
  <c r="H43" i="3"/>
  <c r="H44" i="3"/>
  <c r="H45" i="3"/>
  <c r="H46" i="3"/>
  <c r="H47" i="3"/>
  <c r="H48" i="3"/>
  <c r="H7" i="3"/>
  <c r="H8" i="3"/>
  <c r="H9" i="3"/>
  <c r="H15" i="3"/>
  <c r="H16" i="3"/>
  <c r="H17" i="3"/>
  <c r="H25" i="3"/>
  <c r="H26" i="3"/>
  <c r="H27" i="3"/>
  <c r="H28" i="3"/>
  <c r="H34" i="3"/>
  <c r="H35" i="3"/>
  <c r="H36" i="3"/>
  <c r="H37" i="3"/>
  <c r="H6" i="3"/>
  <c r="L13" i="3" s="1"/>
  <c r="N7" i="6"/>
  <c r="N8" i="6"/>
  <c r="N9" i="6"/>
  <c r="N15" i="6"/>
  <c r="N16" i="6"/>
  <c r="N17" i="6"/>
  <c r="N18" i="6"/>
  <c r="N19" i="6"/>
  <c r="N25" i="6"/>
  <c r="N26" i="6"/>
  <c r="N27" i="6"/>
  <c r="N28" i="6"/>
  <c r="N31" i="6" s="1"/>
  <c r="N34" i="6"/>
  <c r="N35" i="6"/>
  <c r="N36" i="6"/>
  <c r="N37" i="6"/>
  <c r="N43" i="6"/>
  <c r="N44" i="6"/>
  <c r="N45" i="6"/>
  <c r="N46" i="6"/>
  <c r="N47" i="6"/>
  <c r="N48" i="6"/>
  <c r="N6" i="6"/>
  <c r="B15" i="4" s="1"/>
  <c r="L15" i="6"/>
  <c r="L25" i="6"/>
  <c r="L34" i="6"/>
  <c r="L35" i="6"/>
  <c r="L36" i="6"/>
  <c r="L37" i="6"/>
  <c r="L43" i="6"/>
  <c r="L44" i="6"/>
  <c r="L45" i="6"/>
  <c r="L46" i="6"/>
  <c r="L47" i="6"/>
  <c r="L48" i="6"/>
  <c r="L7" i="6"/>
  <c r="L8" i="6"/>
  <c r="L9" i="6"/>
  <c r="L16" i="6"/>
  <c r="L17" i="6"/>
  <c r="L18" i="6"/>
  <c r="L19" i="6"/>
  <c r="L27" i="6"/>
  <c r="L28" i="6"/>
  <c r="L26" i="6"/>
  <c r="L31" i="6" s="1"/>
  <c r="J7" i="6"/>
  <c r="J8" i="6"/>
  <c r="J9" i="6"/>
  <c r="J15" i="6"/>
  <c r="J16" i="6"/>
  <c r="J17" i="6"/>
  <c r="J18" i="6"/>
  <c r="J19" i="6"/>
  <c r="J25" i="6"/>
  <c r="J26" i="6"/>
  <c r="J27" i="6"/>
  <c r="J28" i="6"/>
  <c r="J34" i="6"/>
  <c r="J35" i="6"/>
  <c r="J36" i="6"/>
  <c r="J37" i="6"/>
  <c r="J44" i="6"/>
  <c r="J45" i="6"/>
  <c r="J46" i="6"/>
  <c r="J47" i="6"/>
  <c r="J48" i="6"/>
  <c r="J6" i="6"/>
  <c r="B13" i="4" s="1"/>
  <c r="H7" i="6"/>
  <c r="H8" i="6"/>
  <c r="H9" i="6"/>
  <c r="H15" i="6"/>
  <c r="H16" i="6"/>
  <c r="H17" i="6"/>
  <c r="H18" i="6"/>
  <c r="H19" i="6"/>
  <c r="H25" i="6"/>
  <c r="H26" i="6"/>
  <c r="H27" i="6"/>
  <c r="H28" i="6"/>
  <c r="H34" i="6"/>
  <c r="H35" i="6"/>
  <c r="H36" i="6"/>
  <c r="H37" i="6"/>
  <c r="H43" i="6"/>
  <c r="H44" i="6"/>
  <c r="H45" i="6"/>
  <c r="H46" i="6"/>
  <c r="H47" i="6"/>
  <c r="H48" i="6"/>
  <c r="H6" i="6"/>
  <c r="B12" i="4" s="1"/>
  <c r="F7" i="6"/>
  <c r="F8" i="6"/>
  <c r="F9" i="6"/>
  <c r="F15" i="6"/>
  <c r="F16" i="6"/>
  <c r="F17" i="6"/>
  <c r="F18" i="6"/>
  <c r="F19" i="6"/>
  <c r="F25" i="6"/>
  <c r="F26" i="6"/>
  <c r="F27" i="6"/>
  <c r="F28" i="6"/>
  <c r="F34" i="6"/>
  <c r="F35" i="6"/>
  <c r="F36" i="6"/>
  <c r="F37" i="6"/>
  <c r="F43" i="6"/>
  <c r="F44" i="6"/>
  <c r="F45" i="6"/>
  <c r="F46" i="6"/>
  <c r="F47" i="6"/>
  <c r="F48" i="6"/>
  <c r="F6" i="6"/>
  <c r="B11" i="4" s="1"/>
  <c r="J11" i="4" l="1"/>
  <c r="F55" i="6"/>
  <c r="F11" i="4"/>
  <c r="D11" i="4"/>
  <c r="J12" i="4"/>
  <c r="F12" i="4"/>
  <c r="D12" i="4"/>
  <c r="J13" i="4"/>
  <c r="F13" i="4"/>
  <c r="D13" i="4"/>
  <c r="J14" i="4"/>
  <c r="H14" i="4"/>
  <c r="F14" i="4"/>
  <c r="D14" i="4"/>
  <c r="J15" i="4"/>
  <c r="K15" i="4" s="1"/>
  <c r="F15" i="4"/>
  <c r="G15" i="4" s="1"/>
  <c r="D15" i="4"/>
  <c r="E15" i="4" s="1"/>
  <c r="B14" i="4"/>
  <c r="C14" i="4" s="1"/>
  <c r="H15" i="4"/>
  <c r="AJ56" i="5"/>
  <c r="L56" i="5"/>
  <c r="L54" i="5"/>
  <c r="H12" i="4"/>
  <c r="H11" i="4"/>
  <c r="M55" i="3"/>
  <c r="H13" i="4"/>
  <c r="I13" i="4" s="1"/>
  <c r="L57" i="3"/>
  <c r="X57" i="3"/>
  <c r="X54" i="3"/>
  <c r="AD57" i="3"/>
  <c r="AD54" i="3"/>
  <c r="AJ57" i="3"/>
  <c r="AJ54" i="3"/>
  <c r="F53" i="6"/>
  <c r="H53" i="6"/>
  <c r="D7" i="4" s="1"/>
  <c r="H55" i="6"/>
  <c r="J53" i="6"/>
  <c r="F7" i="4" s="1"/>
  <c r="J55" i="6"/>
  <c r="N53" i="6"/>
  <c r="J7" i="4" s="1"/>
  <c r="N55" i="6"/>
  <c r="P12" i="3"/>
  <c r="R57" i="3"/>
  <c r="L55" i="6"/>
  <c r="F51" i="6"/>
  <c r="L52" i="3"/>
  <c r="F31" i="6"/>
  <c r="H31" i="6"/>
  <c r="J31" i="6"/>
  <c r="B7" i="4"/>
  <c r="AJ40" i="5"/>
  <c r="AJ41" i="5"/>
  <c r="AD40" i="5"/>
  <c r="AD41" i="5"/>
  <c r="X40" i="5"/>
  <c r="X41" i="5"/>
  <c r="R40" i="5"/>
  <c r="R41" i="5"/>
  <c r="L40" i="5"/>
  <c r="L41" i="5"/>
  <c r="J40" i="5"/>
  <c r="P40" i="5"/>
  <c r="V40" i="5"/>
  <c r="AB40" i="5"/>
  <c r="AH40" i="5"/>
  <c r="F40" i="6"/>
  <c r="H40" i="6"/>
  <c r="J40" i="6"/>
  <c r="L40" i="6"/>
  <c r="N40" i="6"/>
  <c r="AD23" i="3"/>
  <c r="AB22" i="3"/>
  <c r="AD22" i="3"/>
  <c r="AJ23" i="3"/>
  <c r="AH22" i="3"/>
  <c r="AJ22" i="3"/>
  <c r="N51" i="6"/>
  <c r="L51" i="6"/>
  <c r="J51" i="6"/>
  <c r="H51" i="6"/>
  <c r="L22" i="6"/>
  <c r="J22" i="6"/>
  <c r="H22" i="6"/>
  <c r="F22" i="6"/>
  <c r="L12" i="6"/>
  <c r="N22" i="6"/>
  <c r="F12" i="6"/>
  <c r="J12" i="6"/>
  <c r="H12" i="6"/>
  <c r="N12" i="6"/>
  <c r="L41" i="3"/>
  <c r="L32" i="3"/>
  <c r="L23" i="3"/>
  <c r="L53" i="6"/>
  <c r="H7" i="4" s="1"/>
  <c r="J40" i="3"/>
  <c r="J31" i="3"/>
  <c r="J22" i="3"/>
  <c r="L40" i="3"/>
  <c r="L31" i="3"/>
  <c r="L22" i="3"/>
  <c r="R41" i="3"/>
  <c r="R32" i="3"/>
  <c r="R23" i="3"/>
  <c r="P40" i="3"/>
  <c r="P31" i="3"/>
  <c r="P22" i="3"/>
  <c r="R40" i="3"/>
  <c r="R31" i="3"/>
  <c r="R22" i="3"/>
  <c r="X41" i="3"/>
  <c r="X32" i="3"/>
  <c r="X23" i="3"/>
  <c r="V40" i="3"/>
  <c r="V31" i="3"/>
  <c r="V22" i="3"/>
  <c r="X40" i="3"/>
  <c r="X31" i="3"/>
  <c r="X22" i="3"/>
  <c r="AD41" i="3"/>
  <c r="AD32" i="3"/>
  <c r="AB40" i="3"/>
  <c r="AD40" i="3"/>
  <c r="AJ41" i="3"/>
  <c r="AH40" i="3"/>
  <c r="AJ40" i="3"/>
  <c r="L13" i="5"/>
  <c r="J31" i="5"/>
  <c r="J12" i="5"/>
  <c r="L31" i="5"/>
  <c r="L12" i="5"/>
  <c r="R13" i="5"/>
  <c r="P31" i="5"/>
  <c r="P12" i="5"/>
  <c r="R31" i="5"/>
  <c r="R12" i="5"/>
  <c r="X13" i="5"/>
  <c r="V31" i="5"/>
  <c r="V12" i="5"/>
  <c r="X31" i="5"/>
  <c r="X12" i="5"/>
  <c r="AD13" i="5"/>
  <c r="AB12" i="5"/>
  <c r="AD31" i="5"/>
  <c r="AD12" i="5"/>
  <c r="AJ13" i="5"/>
  <c r="AH31" i="5"/>
  <c r="AH12" i="5"/>
  <c r="AJ12" i="5"/>
  <c r="H40" i="5"/>
  <c r="AF40" i="5"/>
  <c r="Z40" i="5"/>
  <c r="T40" i="5"/>
  <c r="N40" i="5"/>
  <c r="L23" i="5"/>
  <c r="J22" i="5"/>
  <c r="L22" i="5"/>
  <c r="R23" i="5"/>
  <c r="P22" i="5"/>
  <c r="R22" i="5"/>
  <c r="X23" i="5"/>
  <c r="V22" i="5"/>
  <c r="X22" i="5"/>
  <c r="AJ22" i="5"/>
  <c r="AH22" i="5"/>
  <c r="AF22" i="5"/>
  <c r="AB22" i="5"/>
  <c r="Z22" i="5"/>
  <c r="T22" i="5"/>
  <c r="N22" i="5"/>
  <c r="H22" i="5"/>
  <c r="AD23" i="5"/>
  <c r="AD22" i="5"/>
  <c r="AJ23" i="5"/>
  <c r="AJ54" i="5"/>
  <c r="J6" i="4" s="1"/>
  <c r="AF51" i="5"/>
  <c r="AD54" i="5"/>
  <c r="H6" i="4" s="1"/>
  <c r="Z51" i="5"/>
  <c r="X54" i="5"/>
  <c r="F6" i="4" s="1"/>
  <c r="T51" i="5"/>
  <c r="R54" i="5"/>
  <c r="D6" i="4" s="1"/>
  <c r="N51" i="5"/>
  <c r="H51" i="5"/>
  <c r="AJ51" i="3"/>
  <c r="AH51" i="3"/>
  <c r="AJ52" i="3"/>
  <c r="AD51" i="3"/>
  <c r="AB51" i="3"/>
  <c r="AD52" i="3"/>
  <c r="X51" i="3"/>
  <c r="V51" i="3"/>
  <c r="X52" i="3"/>
  <c r="R51" i="3"/>
  <c r="P51" i="3"/>
  <c r="R52" i="3"/>
  <c r="L51" i="3"/>
  <c r="J51" i="3"/>
  <c r="AF12" i="5"/>
  <c r="Z12" i="5"/>
  <c r="T12" i="5"/>
  <c r="N12" i="5"/>
  <c r="B6" i="4"/>
  <c r="H12" i="5"/>
  <c r="H5" i="4"/>
  <c r="H8" i="4" s="1"/>
  <c r="F5" i="4"/>
  <c r="F8" i="4" s="1"/>
  <c r="J5" i="4"/>
  <c r="J8" i="4" s="1"/>
  <c r="AJ32" i="5"/>
  <c r="AD32" i="5"/>
  <c r="T31" i="5"/>
  <c r="X32" i="5"/>
  <c r="N31" i="5"/>
  <c r="R32" i="5"/>
  <c r="H31" i="5"/>
  <c r="L32" i="5"/>
  <c r="R54" i="3"/>
  <c r="D5" i="4" s="1"/>
  <c r="D8" i="4" s="1"/>
  <c r="L54" i="3"/>
  <c r="B5" i="4" s="1"/>
  <c r="H40" i="3"/>
  <c r="AF40" i="3"/>
  <c r="Z40" i="3"/>
  <c r="T40" i="3"/>
  <c r="N40" i="3"/>
  <c r="H51" i="3"/>
  <c r="AF51" i="3"/>
  <c r="Z51" i="3"/>
  <c r="T51" i="3"/>
  <c r="N51" i="3"/>
  <c r="H12" i="3"/>
  <c r="AF12" i="3"/>
  <c r="Z12" i="3"/>
  <c r="T12" i="3"/>
  <c r="N12" i="3"/>
  <c r="H22" i="3"/>
  <c r="Z22" i="3"/>
  <c r="T22" i="3"/>
  <c r="N22" i="3"/>
  <c r="H31" i="3"/>
  <c r="T31" i="3"/>
  <c r="N31" i="3"/>
  <c r="AF22" i="3"/>
  <c r="AD31" i="3"/>
  <c r="AB31" i="3"/>
  <c r="Z31" i="3"/>
  <c r="AB31" i="5"/>
  <c r="Z31" i="5"/>
  <c r="F8" i="2"/>
  <c r="F9" i="2"/>
  <c r="F15" i="2"/>
  <c r="F16" i="2"/>
  <c r="F17" i="2"/>
  <c r="F18" i="2"/>
  <c r="F19" i="2"/>
  <c r="F34" i="2"/>
  <c r="F35" i="2"/>
  <c r="F36" i="2"/>
  <c r="F37" i="2"/>
  <c r="F43" i="2"/>
  <c r="F44" i="2"/>
  <c r="F45" i="2"/>
  <c r="F46" i="2"/>
  <c r="F48" i="2"/>
  <c r="F6" i="2"/>
  <c r="F12" i="2" s="1"/>
  <c r="F51" i="2"/>
  <c r="N16" i="1"/>
  <c r="C15" i="4" l="1"/>
  <c r="E14" i="4"/>
  <c r="G14" i="4"/>
  <c r="K14" i="4"/>
  <c r="E13" i="4"/>
  <c r="G13" i="4"/>
  <c r="K13" i="4"/>
  <c r="C13" i="4"/>
  <c r="E12" i="4"/>
  <c r="G12" i="4"/>
  <c r="K12" i="4"/>
  <c r="C12" i="4"/>
  <c r="E11" i="4"/>
  <c r="G11" i="4"/>
  <c r="K11" i="4"/>
  <c r="C11" i="4"/>
  <c r="I11" i="4"/>
  <c r="I14" i="4"/>
  <c r="I12" i="4"/>
  <c r="I15" i="4"/>
  <c r="B8" i="4"/>
  <c r="V16" i="1"/>
  <c r="T16" i="1"/>
  <c r="R16" i="1"/>
  <c r="P16" i="1"/>
  <c r="F52" i="2"/>
  <c r="B4" i="4" s="1"/>
  <c r="F40" i="2"/>
  <c r="F22" i="2"/>
  <c r="P51" i="1" l="1"/>
  <c r="B3" i="4" s="1"/>
  <c r="P21" i="1"/>
  <c r="R51" i="1"/>
  <c r="D3" i="4" s="1"/>
  <c r="R21" i="1"/>
  <c r="T21" i="1"/>
  <c r="T51" i="1"/>
  <c r="F3" i="4" s="1"/>
  <c r="V51" i="1"/>
  <c r="H3" i="4" s="1"/>
  <c r="V21" i="1"/>
</calcChain>
</file>

<file path=xl/sharedStrings.xml><?xml version="1.0" encoding="utf-8"?>
<sst xmlns="http://schemas.openxmlformats.org/spreadsheetml/2006/main" count="1010" uniqueCount="187">
  <si>
    <t>Covalent</t>
  </si>
  <si>
    <t>Boron Nitride</t>
  </si>
  <si>
    <r>
      <t>B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N</t>
    </r>
    <r>
      <rPr>
        <vertAlign val="subscript"/>
        <sz val="11"/>
        <color theme="1"/>
        <rFont val="Calibri"/>
        <family val="2"/>
        <scheme val="minor"/>
      </rPr>
      <t>2</t>
    </r>
  </si>
  <si>
    <t>Carbon Graphite</t>
  </si>
  <si>
    <r>
      <t>C</t>
    </r>
    <r>
      <rPr>
        <vertAlign val="subscript"/>
        <sz val="11"/>
        <color theme="1"/>
        <rFont val="Calibri"/>
        <family val="2"/>
        <scheme val="minor"/>
      </rPr>
      <t>16</t>
    </r>
  </si>
  <si>
    <t>Indium Phosphide</t>
  </si>
  <si>
    <t>InP</t>
  </si>
  <si>
    <t>Silicon</t>
  </si>
  <si>
    <r>
      <t>Si</t>
    </r>
    <r>
      <rPr>
        <vertAlign val="subscript"/>
        <sz val="11"/>
        <color theme="1"/>
        <rFont val="Calibri"/>
        <family val="2"/>
        <scheme val="minor"/>
      </rPr>
      <t>2</t>
    </r>
  </si>
  <si>
    <t>Ionic</t>
  </si>
  <si>
    <t>Magnesium Oxide</t>
  </si>
  <si>
    <t>MgO</t>
  </si>
  <si>
    <t>Palladium Hydride</t>
  </si>
  <si>
    <r>
      <t>Pd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12</t>
    </r>
  </si>
  <si>
    <t>Scandium Trifluoride</t>
  </si>
  <si>
    <r>
      <t>ScF</t>
    </r>
    <r>
      <rPr>
        <vertAlign val="subscript"/>
        <sz val="11"/>
        <color theme="1"/>
        <rFont val="Calibri"/>
        <family val="2"/>
        <scheme val="minor"/>
      </rPr>
      <t>3</t>
    </r>
  </si>
  <si>
    <t>Sodium Chloride</t>
  </si>
  <si>
    <t>NaCl</t>
  </si>
  <si>
    <t>Argon</t>
  </si>
  <si>
    <t>Ar</t>
  </si>
  <si>
    <t>Metals and Alloys</t>
  </si>
  <si>
    <t>Copper</t>
  </si>
  <si>
    <t>Cu</t>
  </si>
  <si>
    <t>Gold Zinc</t>
  </si>
  <si>
    <t>AuZn</t>
  </si>
  <si>
    <t>Iron Titanium</t>
  </si>
  <si>
    <t>FeTi</t>
  </si>
  <si>
    <t>Platinum Bismuth</t>
  </si>
  <si>
    <r>
      <t>Pt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Bi</t>
    </r>
    <r>
      <rPr>
        <vertAlign val="subscript"/>
        <sz val="11"/>
        <color theme="1"/>
        <rFont val="Calibri"/>
        <family val="2"/>
        <scheme val="minor"/>
      </rPr>
      <t>8</t>
    </r>
  </si>
  <si>
    <t>Van der Waals</t>
  </si>
  <si>
    <t>Carbon Tetrachloride</t>
  </si>
  <si>
    <r>
      <t>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Cl</t>
    </r>
    <r>
      <rPr>
        <vertAlign val="subscript"/>
        <sz val="11"/>
        <color theme="1"/>
        <rFont val="Calibri"/>
        <family val="2"/>
        <scheme val="minor"/>
      </rPr>
      <t>16</t>
    </r>
  </si>
  <si>
    <t>Iodine</t>
  </si>
  <si>
    <t>I</t>
  </si>
  <si>
    <t>Nitrogen</t>
  </si>
  <si>
    <r>
      <t>N</t>
    </r>
    <r>
      <rPr>
        <vertAlign val="subscript"/>
        <sz val="11"/>
        <color theme="1"/>
        <rFont val="Calibri"/>
        <family val="2"/>
        <scheme val="minor"/>
      </rPr>
      <t>2</t>
    </r>
  </si>
  <si>
    <t>Sulphur Hexafluoride</t>
  </si>
  <si>
    <r>
      <t>S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F</t>
    </r>
    <r>
      <rPr>
        <vertAlign val="subscript"/>
        <sz val="11"/>
        <color theme="1"/>
        <rFont val="Calibri"/>
        <family val="2"/>
        <scheme val="minor"/>
      </rPr>
      <t>18</t>
    </r>
  </si>
  <si>
    <t>Mixed</t>
  </si>
  <si>
    <t>Aluminium Bromide</t>
  </si>
  <si>
    <r>
      <t>Al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Br</t>
    </r>
    <r>
      <rPr>
        <vertAlign val="subscript"/>
        <sz val="11"/>
        <color theme="1"/>
        <rFont val="Calibri"/>
        <family val="2"/>
        <scheme val="minor"/>
      </rPr>
      <t>12</t>
    </r>
  </si>
  <si>
    <t>Brass (Copper Zinc)</t>
  </si>
  <si>
    <r>
      <t>Cu</t>
    </r>
    <r>
      <rPr>
        <vertAlign val="subscript"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>Zn</t>
    </r>
    <r>
      <rPr>
        <vertAlign val="subscript"/>
        <sz val="11"/>
        <color theme="1"/>
        <rFont val="Calibri"/>
        <family val="2"/>
        <scheme val="minor"/>
      </rPr>
      <t>16</t>
    </r>
  </si>
  <si>
    <t>Gallium</t>
  </si>
  <si>
    <r>
      <t>Ga</t>
    </r>
    <r>
      <rPr>
        <vertAlign val="subscript"/>
        <sz val="11"/>
        <color theme="1"/>
        <rFont val="Calibri"/>
        <family val="2"/>
        <scheme val="minor"/>
      </rPr>
      <t>4</t>
    </r>
  </si>
  <si>
    <t>Phosphorous</t>
  </si>
  <si>
    <t>P</t>
  </si>
  <si>
    <t>Tin</t>
  </si>
  <si>
    <r>
      <t>Sn</t>
    </r>
    <r>
      <rPr>
        <vertAlign val="subscript"/>
        <sz val="11"/>
        <color theme="1"/>
        <rFont val="Calibri"/>
        <family val="2"/>
        <scheme val="minor"/>
      </rPr>
      <t>2</t>
    </r>
  </si>
  <si>
    <t>Zinc Sulphide</t>
  </si>
  <si>
    <t>ZnS</t>
  </si>
  <si>
    <t>#</t>
  </si>
  <si>
    <t>Material</t>
  </si>
  <si>
    <t>Formula</t>
  </si>
  <si>
    <t>Ground State Energy(eV)</t>
  </si>
  <si>
    <t>LDA_CA-PZ</t>
  </si>
  <si>
    <t>LDA_CA-PZ + OBS</t>
  </si>
  <si>
    <t>GGA_PBE</t>
  </si>
  <si>
    <t>GGA_PBE + Grimme</t>
  </si>
  <si>
    <t>GGA_PBE + TS</t>
  </si>
  <si>
    <t>Energy</t>
  </si>
  <si>
    <t>N/A Pd not parameterised for TS</t>
  </si>
  <si>
    <t>N/A Au not parameterised for Grimme</t>
  </si>
  <si>
    <t>N/A Pt and Bi not parameterised for Grimme</t>
  </si>
  <si>
    <t>N/A Pt and Bi not parameterised for TS</t>
  </si>
  <si>
    <t>N/A Pd not parameterised</t>
  </si>
  <si>
    <t>Experiment</t>
  </si>
  <si>
    <t>Cohesive Energy/Atom (eV)</t>
  </si>
  <si>
    <t>Band Gap(eV)</t>
  </si>
  <si>
    <t>% Error</t>
  </si>
  <si>
    <t>Mean Absolute % Error:</t>
  </si>
  <si>
    <t>unit cell too small for vdw</t>
  </si>
  <si>
    <t>a</t>
  </si>
  <si>
    <t>b</t>
  </si>
  <si>
    <t>c</t>
  </si>
  <si>
    <t>Lattice Parameters(A)</t>
  </si>
  <si>
    <t>Across params/angles:</t>
  </si>
  <si>
    <t>Cell Angles(degrees)</t>
  </si>
  <si>
    <t>Alpha</t>
  </si>
  <si>
    <t>Beta</t>
  </si>
  <si>
    <t>Gamma</t>
  </si>
  <si>
    <t>Volume</t>
  </si>
  <si>
    <t>Cell Volume(A^3)</t>
  </si>
  <si>
    <t>Mean % Error:</t>
  </si>
  <si>
    <t>Au not parameterised</t>
  </si>
  <si>
    <t>Pt and Bi not parameterised</t>
  </si>
  <si>
    <t>Pd not parameterised</t>
  </si>
  <si>
    <t>Average Method Error</t>
  </si>
  <si>
    <t>Crystalline Elements</t>
  </si>
  <si>
    <t>Boron</t>
  </si>
  <si>
    <r>
      <t>B</t>
    </r>
    <r>
      <rPr>
        <vertAlign val="subscript"/>
        <sz val="11"/>
        <color theme="1"/>
        <rFont val="Calibri"/>
        <family val="2"/>
        <scheme val="minor"/>
      </rPr>
      <t>28</t>
    </r>
  </si>
  <si>
    <t>Hydrogen</t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</si>
  <si>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</si>
  <si>
    <t>Oxygen</t>
  </si>
  <si>
    <r>
      <t>O</t>
    </r>
    <r>
      <rPr>
        <vertAlign val="subscript"/>
        <sz val="11"/>
        <color theme="1"/>
        <rFont val="Calibri"/>
        <family val="2"/>
        <scheme val="minor"/>
      </rPr>
      <t>2</t>
    </r>
  </si>
  <si>
    <t>Aluminium</t>
  </si>
  <si>
    <t>Al</t>
  </si>
  <si>
    <t>Bismuth</t>
  </si>
  <si>
    <r>
      <t>Bi</t>
    </r>
    <r>
      <rPr>
        <vertAlign val="subscript"/>
        <sz val="11"/>
        <color theme="1"/>
        <rFont val="Calibri"/>
        <family val="2"/>
        <scheme val="minor"/>
      </rPr>
      <t>2</t>
    </r>
  </si>
  <si>
    <t>Bromine</t>
  </si>
  <si>
    <t>Br</t>
  </si>
  <si>
    <t>Gold</t>
  </si>
  <si>
    <t>Au</t>
  </si>
  <si>
    <t>Indium</t>
  </si>
  <si>
    <t>In</t>
  </si>
  <si>
    <t>Iron</t>
  </si>
  <si>
    <t>Fe</t>
  </si>
  <si>
    <t>Magnesium</t>
  </si>
  <si>
    <r>
      <t>Mg</t>
    </r>
    <r>
      <rPr>
        <vertAlign val="subscript"/>
        <sz val="11"/>
        <color theme="1"/>
        <rFont val="Calibri"/>
        <family val="2"/>
        <scheme val="minor"/>
      </rPr>
      <t>2</t>
    </r>
  </si>
  <si>
    <t>Palladium</t>
  </si>
  <si>
    <t>Pd</t>
  </si>
  <si>
    <t>Platinum</t>
  </si>
  <si>
    <t>Pt</t>
  </si>
  <si>
    <t>N/A Pt not parameterised for Grimme</t>
  </si>
  <si>
    <t>N/A Pt not parameterised for TS</t>
  </si>
  <si>
    <t>Scandium</t>
  </si>
  <si>
    <r>
      <t>Sc</t>
    </r>
    <r>
      <rPr>
        <vertAlign val="subscript"/>
        <sz val="11"/>
        <color theme="1"/>
        <rFont val="Calibri"/>
        <family val="2"/>
        <scheme val="minor"/>
      </rPr>
      <t>2</t>
    </r>
  </si>
  <si>
    <t>Sodium</t>
  </si>
  <si>
    <t>Na</t>
  </si>
  <si>
    <t>Sulphur</t>
  </si>
  <si>
    <r>
      <t>S</t>
    </r>
    <r>
      <rPr>
        <vertAlign val="subscript"/>
        <sz val="11"/>
        <color theme="1"/>
        <rFont val="Calibri"/>
        <family val="2"/>
        <scheme val="minor"/>
      </rPr>
      <t>32</t>
    </r>
  </si>
  <si>
    <t>-</t>
  </si>
  <si>
    <t>Titanium</t>
  </si>
  <si>
    <r>
      <t>Ti</t>
    </r>
    <r>
      <rPr>
        <vertAlign val="subscript"/>
        <sz val="11"/>
        <color theme="1"/>
        <rFont val="Calibri"/>
        <family val="2"/>
        <scheme val="minor"/>
      </rPr>
      <t>2</t>
    </r>
  </si>
  <si>
    <t>Zinc</t>
  </si>
  <si>
    <r>
      <t>Zn</t>
    </r>
    <r>
      <rPr>
        <vertAlign val="subscript"/>
        <sz val="11"/>
        <color theme="1"/>
        <rFont val="Calibri"/>
        <family val="2"/>
        <scheme val="minor"/>
      </rPr>
      <t>2</t>
    </r>
  </si>
  <si>
    <t>Fluorine</t>
  </si>
  <si>
    <r>
      <t>F</t>
    </r>
    <r>
      <rPr>
        <vertAlign val="subscript"/>
        <sz val="11"/>
        <color theme="1"/>
        <rFont val="Calibri"/>
        <family val="2"/>
        <scheme val="minor"/>
      </rPr>
      <t>2</t>
    </r>
  </si>
  <si>
    <t>Chlorine</t>
  </si>
  <si>
    <r>
      <t>Cl</t>
    </r>
    <r>
      <rPr>
        <vertAlign val="subscript"/>
        <sz val="11"/>
        <color theme="1"/>
        <rFont val="Calibri"/>
        <family val="2"/>
        <scheme val="minor"/>
      </rPr>
      <t>2</t>
    </r>
  </si>
  <si>
    <t>C</t>
  </si>
  <si>
    <r>
      <t>Si</t>
    </r>
    <r>
      <rPr>
        <vertAlign val="subscript"/>
        <sz val="11"/>
        <color theme="1"/>
        <rFont val="Calibri"/>
        <family val="2"/>
        <scheme val="minor"/>
      </rPr>
      <t>60</t>
    </r>
  </si>
  <si>
    <t>Fixed Cell Single Atom Calcs</t>
  </si>
  <si>
    <t>B</t>
  </si>
  <si>
    <t xml:space="preserve">Nitrogen </t>
  </si>
  <si>
    <t>N</t>
  </si>
  <si>
    <t>H</t>
  </si>
  <si>
    <t>O</t>
  </si>
  <si>
    <t>Bi</t>
  </si>
  <si>
    <t>Mg</t>
  </si>
  <si>
    <t>Sc</t>
  </si>
  <si>
    <t>S</t>
  </si>
  <si>
    <t>Ti</t>
  </si>
  <si>
    <t>Zn</t>
  </si>
  <si>
    <t>F</t>
  </si>
  <si>
    <t>Cl</t>
  </si>
  <si>
    <t>Carbon</t>
  </si>
  <si>
    <t>Si</t>
  </si>
  <si>
    <t>Ga</t>
  </si>
  <si>
    <t>Sn</t>
  </si>
  <si>
    <t>Pt not parameterised</t>
  </si>
  <si>
    <t>Bi not parameterised</t>
  </si>
  <si>
    <t xml:space="preserve"> Bi not paramterised</t>
  </si>
  <si>
    <t>Atoms per cell</t>
  </si>
  <si>
    <t>Functional</t>
  </si>
  <si>
    <t>Quantity</t>
  </si>
  <si>
    <t>Cohesive Energy</t>
  </si>
  <si>
    <t>Band Gap</t>
  </si>
  <si>
    <t>Lattice Parameters</t>
  </si>
  <si>
    <t>Lattice Angles</t>
  </si>
  <si>
    <t>Lattice Volume</t>
  </si>
  <si>
    <t>Average Error</t>
  </si>
  <si>
    <t>Atom type 1</t>
  </si>
  <si>
    <t>Atom type 2</t>
  </si>
  <si>
    <t>Mean % error</t>
  </si>
  <si>
    <t>Method % error</t>
  </si>
  <si>
    <t>Mean  % Error:</t>
  </si>
  <si>
    <t>Method % Error</t>
  </si>
  <si>
    <t>Bonding type</t>
  </si>
  <si>
    <t>van der Waals</t>
  </si>
  <si>
    <t>Iodine reference</t>
  </si>
  <si>
    <t>R. M. Ibberson, O. Moze, C. Petrillo , Molecular Physics, 76 (1992) p395-403</t>
  </si>
  <si>
    <t>Gallium reference</t>
  </si>
  <si>
    <t>J. A. Venables, C. A. English , Acta Crystallographica, Section B - Structural Crystallography and Crystal Chemistry, 30 (1974) p929-935</t>
  </si>
  <si>
    <t>Nitrogen reference</t>
  </si>
  <si>
    <t>H. G. von Schnering, R. Nesper , Acta Chemica Scandinavica, 45 (1991) p870-872</t>
  </si>
  <si>
    <t>D. G. Henshaw , Physical Review, 111 (1958) p1470-1475</t>
  </si>
  <si>
    <t>graphite</t>
  </si>
  <si>
    <t>http://phycomp.technion.ac.il/~david/thesis/node3.html</t>
  </si>
  <si>
    <t>http://www.nist.gov/data/PDFfiles/jpcrd22.pdf</t>
  </si>
  <si>
    <t>BN,MgO,Sn,ZnS,I</t>
  </si>
  <si>
    <t>http://www.madsci.org/posts/archives/1998-02/888589074.Ch.r.html</t>
  </si>
  <si>
    <t>http://chemistry.about.com/od/elementgroups/a/metalslist.htm</t>
  </si>
  <si>
    <t>metals</t>
  </si>
  <si>
    <t>http://hyperphysics.phy-astr.gsu.edu/hbase/tables/semgap.html</t>
  </si>
  <si>
    <t>ZnS,PdH</t>
  </si>
  <si>
    <t>PBE0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</si>
</sst>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2" borderId="0" xfId="0" applyNumberFormat="1" applyFill="1"/>
    <xf numFmtId="10" fontId="0" fillId="0" borderId="0" xfId="0" applyNumberFormat="1" applyFill="1"/>
    <xf numFmtId="10" fontId="0" fillId="2" borderId="0" xfId="0" applyNumberFormat="1" applyFill="1" applyAlignment="1">
      <alignment horizontal="center"/>
    </xf>
    <xf numFmtId="10" fontId="0" fillId="3" borderId="0" xfId="0" applyNumberFormat="1" applyFill="1"/>
    <xf numFmtId="10" fontId="0" fillId="4" borderId="0" xfId="0" applyNumberFormat="1" applyFill="1"/>
    <xf numFmtId="10" fontId="0" fillId="5" borderId="0" xfId="0" applyNumberFormat="1" applyFill="1"/>
    <xf numFmtId="0" fontId="1" fillId="0" borderId="0" xfId="0" applyFont="1"/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/>
    <xf numFmtId="10" fontId="3" fillId="5" borderId="0" xfId="0" applyNumberFormat="1" applyFont="1" applyFill="1"/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1"/>
    <xf numFmtId="0" fontId="1" fillId="0" borderId="0" xfId="0" applyFont="1" applyFill="1"/>
    <xf numFmtId="0" fontId="0" fillId="0" borderId="0" xfId="0" applyAlignment="1">
      <alignment horizontal="center"/>
    </xf>
    <xf numFmtId="0" fontId="4" fillId="0" borderId="0" xfId="1"/>
    <xf numFmtId="0" fontId="0" fillId="0" borderId="0" xfId="0" applyAlignment="1">
      <alignment horizontal="center"/>
    </xf>
    <xf numFmtId="10" fontId="0" fillId="0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0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1"/>
    <xf numFmtId="0" fontId="0" fillId="0" borderId="0" xfId="0" applyAlignment="1"/>
    <xf numFmtId="0" fontId="0" fillId="0" borderId="0" xfId="0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rossref.org/openurl?genre=article&amp;title=Acta%20Chemica%20Scandinavica&amp;volume=45&amp;year=1991&amp;spage=870&amp;pid=cdsbb@stfc.ac.uk" TargetMode="External"/><Relationship Id="rId2" Type="http://schemas.openxmlformats.org/officeDocument/2006/relationships/hyperlink" Target="http://www.crossref.org/openurl?genre=article&amp;title=Acta%20Cryst%20B&amp;volume=30&amp;year=1974&amp;spage=929&amp;pid=cdsbb@stfc.ac.uk" TargetMode="External"/><Relationship Id="rId1" Type="http://schemas.openxmlformats.org/officeDocument/2006/relationships/hyperlink" Target="http://www.crossref.org/openurl?genre=article&amp;title=Molecular%20Physics&amp;volume=76&amp;year=1992&amp;spage=395&amp;pid=cdsbb@stfc.ac.uk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crossref.org/openurl?genre=article&amp;title=Physical%20Review&amp;volume=111&amp;year=1958&amp;spage=1470&amp;pid=cdsbb@stfc.ac.u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" sqref="C1"/>
    </sheetView>
  </sheetViews>
  <sheetFormatPr defaultRowHeight="15" x14ac:dyDescent="0.25"/>
  <cols>
    <col min="1" max="1" width="3" bestFit="1" customWidth="1"/>
    <col min="2" max="2" width="20.140625" bestFit="1" customWidth="1"/>
    <col min="3" max="3" width="8.28515625" bestFit="1" customWidth="1"/>
    <col min="4" max="4" width="12.7109375" bestFit="1" customWidth="1"/>
    <col min="5" max="5" width="16.28515625" bestFit="1" customWidth="1"/>
    <col min="6" max="6" width="12.7109375" bestFit="1" customWidth="1"/>
    <col min="7" max="8" width="26.140625" bestFit="1" customWidth="1"/>
    <col min="10" max="10" width="13.85546875" bestFit="1" customWidth="1"/>
    <col min="11" max="12" width="11.7109375" bestFit="1" customWidth="1"/>
    <col min="13" max="13" width="13.85546875" customWidth="1"/>
    <col min="14" max="14" width="11.28515625" bestFit="1" customWidth="1"/>
    <col min="15" max="15" width="15.140625" bestFit="1" customWidth="1"/>
    <col min="16" max="16" width="9.140625" bestFit="1" customWidth="1"/>
    <col min="17" max="17" width="15.140625" bestFit="1" customWidth="1"/>
    <col min="18" max="18" width="7.85546875" bestFit="1" customWidth="1"/>
    <col min="19" max="19" width="15.140625" bestFit="1" customWidth="1"/>
    <col min="20" max="20" width="8.140625" bestFit="1" customWidth="1"/>
    <col min="21" max="21" width="15.140625" bestFit="1" customWidth="1"/>
    <col min="22" max="22" width="8.140625" bestFit="1" customWidth="1"/>
    <col min="23" max="23" width="15.140625" bestFit="1" customWidth="1"/>
    <col min="24" max="24" width="8.140625" bestFit="1" customWidth="1"/>
  </cols>
  <sheetData>
    <row r="1" spans="1:26" x14ac:dyDescent="0.25">
      <c r="A1" s="1" t="s">
        <v>51</v>
      </c>
      <c r="B1" s="1" t="s">
        <v>52</v>
      </c>
      <c r="C1" s="1" t="s">
        <v>53</v>
      </c>
      <c r="D1" s="43" t="s">
        <v>54</v>
      </c>
      <c r="E1" s="43"/>
      <c r="F1" s="43"/>
      <c r="G1" s="43"/>
      <c r="H1" s="43"/>
      <c r="N1" s="43" t="s">
        <v>67</v>
      </c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6" x14ac:dyDescent="0.25">
      <c r="A2" s="2"/>
      <c r="B2" s="2"/>
      <c r="C2" s="2"/>
      <c r="D2" s="2"/>
      <c r="E2" s="1"/>
      <c r="F2" s="1"/>
      <c r="G2" s="1"/>
      <c r="H2" s="1"/>
      <c r="N2" s="2"/>
    </row>
    <row r="3" spans="1:26" x14ac:dyDescent="0.25">
      <c r="A3" s="2"/>
      <c r="B3" s="2"/>
      <c r="C3" s="2"/>
      <c r="D3" s="2" t="s">
        <v>55</v>
      </c>
      <c r="E3" s="2" t="s">
        <v>56</v>
      </c>
      <c r="F3" s="2" t="s">
        <v>57</v>
      </c>
      <c r="G3" s="2" t="s">
        <v>58</v>
      </c>
      <c r="H3" s="2" t="s">
        <v>59</v>
      </c>
      <c r="J3" s="11"/>
      <c r="K3" s="11"/>
      <c r="L3" s="11"/>
      <c r="M3" s="11"/>
      <c r="N3" s="28" t="s">
        <v>66</v>
      </c>
      <c r="O3" s="44" t="s">
        <v>55</v>
      </c>
      <c r="P3" s="44"/>
      <c r="Q3" s="44" t="s">
        <v>56</v>
      </c>
      <c r="R3" s="44"/>
      <c r="S3" s="44" t="s">
        <v>57</v>
      </c>
      <c r="T3" s="44"/>
      <c r="U3" s="44" t="s">
        <v>58</v>
      </c>
      <c r="V3" s="44"/>
      <c r="W3" s="44" t="s">
        <v>59</v>
      </c>
      <c r="X3" s="44"/>
      <c r="Y3" s="45" t="s">
        <v>186</v>
      </c>
      <c r="Z3" s="45"/>
    </row>
    <row r="4" spans="1:26" x14ac:dyDescent="0.25">
      <c r="A4" s="2"/>
      <c r="B4" s="1" t="s">
        <v>0</v>
      </c>
      <c r="C4" s="2"/>
      <c r="D4" s="2" t="s">
        <v>60</v>
      </c>
      <c r="E4" s="2" t="s">
        <v>60</v>
      </c>
      <c r="F4" s="2" t="s">
        <v>60</v>
      </c>
      <c r="G4" s="2" t="s">
        <v>60</v>
      </c>
      <c r="H4" s="2" t="s">
        <v>60</v>
      </c>
      <c r="J4" s="11" t="s">
        <v>153</v>
      </c>
      <c r="K4" s="11" t="s">
        <v>162</v>
      </c>
      <c r="L4" s="11" t="s">
        <v>163</v>
      </c>
      <c r="M4" s="11"/>
      <c r="N4" s="28" t="s">
        <v>60</v>
      </c>
      <c r="O4" s="11" t="s">
        <v>60</v>
      </c>
      <c r="P4" s="11" t="s">
        <v>69</v>
      </c>
      <c r="Q4" s="11" t="s">
        <v>60</v>
      </c>
      <c r="R4" s="11" t="s">
        <v>69</v>
      </c>
      <c r="S4" s="11" t="s">
        <v>60</v>
      </c>
      <c r="T4" s="11" t="s">
        <v>69</v>
      </c>
      <c r="U4" s="11" t="s">
        <v>60</v>
      </c>
      <c r="V4" s="11" t="s">
        <v>69</v>
      </c>
      <c r="W4" s="11" t="s">
        <v>60</v>
      </c>
      <c r="X4" s="11" t="s">
        <v>69</v>
      </c>
      <c r="Y4" s="36" t="s">
        <v>60</v>
      </c>
      <c r="Z4" s="36" t="s">
        <v>69</v>
      </c>
    </row>
    <row r="5" spans="1:26" x14ac:dyDescent="0.25">
      <c r="A5" s="2"/>
      <c r="B5" s="2"/>
      <c r="C5" s="2"/>
      <c r="D5" s="2"/>
      <c r="E5" s="2"/>
      <c r="F5" s="2"/>
      <c r="G5" s="2"/>
      <c r="H5" s="2"/>
      <c r="N5" s="28"/>
    </row>
    <row r="6" spans="1:26" ht="18" x14ac:dyDescent="0.35">
      <c r="A6" s="3">
        <v>1</v>
      </c>
      <c r="B6" s="3" t="s">
        <v>1</v>
      </c>
      <c r="C6" s="3" t="s">
        <v>2</v>
      </c>
      <c r="D6" s="4">
        <v>-703.33560771539999</v>
      </c>
      <c r="E6" s="3">
        <v>-704.03150783800004</v>
      </c>
      <c r="F6" s="3">
        <v>-701.68568070569995</v>
      </c>
      <c r="G6" s="3">
        <v>-702.25370882770005</v>
      </c>
      <c r="H6" s="3">
        <v>-701.64209001129996</v>
      </c>
      <c r="I6" s="26"/>
      <c r="J6" s="3">
        <v>4</v>
      </c>
      <c r="K6" s="3">
        <v>2</v>
      </c>
      <c r="L6" s="3">
        <v>2</v>
      </c>
      <c r="M6" s="3"/>
      <c r="N6" s="28"/>
      <c r="O6">
        <f>(1/J6)*(D6-K6*'Single Atom'!C5-L6*'Single Atom'!C6)</f>
        <v>-9.665051395075011</v>
      </c>
      <c r="P6" s="7" t="str">
        <f>IF(N6=0, "No data",ABS((O6-N6)/N6))</f>
        <v>No data</v>
      </c>
      <c r="Q6" s="23">
        <f>(1/J6)*(E6-K6*'Single Atom'!D5-L6*'Single Atom'!D6)</f>
        <v>-9.8388822566799945</v>
      </c>
      <c r="R6" s="7" t="str">
        <f>IF(N6=0, "No data",ABS((Q6-N6)/N6))</f>
        <v>No data</v>
      </c>
      <c r="S6">
        <f>(1/J6)*(F6-K6*'Single Atom'!E5-L6*'Single Atom'!E6)</f>
        <v>-8.7957847853149644</v>
      </c>
      <c r="T6" s="7" t="str">
        <f>IF(N6=0, "No data",ABS((S6-N6)/N6))</f>
        <v>No data</v>
      </c>
      <c r="U6">
        <f>(1/J6)*(G6-K6*'Single Atom'!F5-L6*'Single Atom'!F6)</f>
        <v>-8.9377207274100101</v>
      </c>
      <c r="V6" s="7" t="str">
        <f>IF(N6=0, "No data",ABS((U6-N6)/N6))</f>
        <v>No data</v>
      </c>
      <c r="W6">
        <f>(1/J6)*(H6-K6*'Single Atom'!G5-L6*'Single Atom'!G6)</f>
        <v>-8.784739970229964</v>
      </c>
      <c r="X6" s="7" t="str">
        <f>IF(N6=0, "No data",ABS((W6-N6)/N6))</f>
        <v>No data</v>
      </c>
    </row>
    <row r="7" spans="1:26" ht="18" x14ac:dyDescent="0.35">
      <c r="A7" s="3">
        <v>2</v>
      </c>
      <c r="B7" s="3" t="s">
        <v>3</v>
      </c>
      <c r="C7" s="3" t="s">
        <v>4</v>
      </c>
      <c r="D7" s="3">
        <v>-622.19852801369996</v>
      </c>
      <c r="E7" s="3">
        <v>-622.17086562980001</v>
      </c>
      <c r="F7" s="3">
        <v>-620.33638668050003</v>
      </c>
      <c r="G7" s="3">
        <v>-620.25080369069997</v>
      </c>
      <c r="H7" s="3">
        <v>-620.27083523299996</v>
      </c>
      <c r="I7" s="26"/>
      <c r="J7" s="3">
        <v>4</v>
      </c>
      <c r="K7" s="3">
        <v>4</v>
      </c>
      <c r="L7" s="3">
        <v>0</v>
      </c>
      <c r="M7" s="3"/>
      <c r="N7" s="28">
        <v>-7.37</v>
      </c>
      <c r="O7">
        <f>(1/J7)*(D7-K7*'Single Atom'!C25)</f>
        <v>-10.068811609624987</v>
      </c>
      <c r="P7" s="7">
        <f t="shared" ref="P7:P48" si="0">IF(N7=0, "No data",ABS((O7-N7)/N7))</f>
        <v>0.36618882084463866</v>
      </c>
      <c r="Q7">
        <f>(1/J7)*(E7-K7*'Single Atom'!D25)</f>
        <v>-10.061773436050004</v>
      </c>
      <c r="R7" s="7">
        <f t="shared" ref="R7:R48" si="1">IF(N7=0, "No data",ABS((Q7-N7)/N7))</f>
        <v>0.36523384478290416</v>
      </c>
      <c r="S7">
        <f>(1/J7)*(F7-K7*'Single Atom'!E25)</f>
        <v>-9.149585217525015</v>
      </c>
      <c r="T7" s="7">
        <f t="shared" ref="T7:T47" si="2">IF(N7=0, "No data",ABS((S7-N7)/N7))</f>
        <v>0.24146339450814314</v>
      </c>
      <c r="U7">
        <f>(1/J7)*(G7-K7*'Single Atom'!F25)</f>
        <v>-9.1283023567749808</v>
      </c>
      <c r="V7" s="7">
        <f t="shared" ref="V7:V19" si="3">IF(N7=0, "No data",ABS((U7-N7)/N7))</f>
        <v>0.23857562507123212</v>
      </c>
      <c r="W7">
        <f>(1/J7)*(H7-K7*'Single Atom'!G25)</f>
        <v>-9.1332585189499866</v>
      </c>
      <c r="X7" s="7">
        <f>IF(N7=0, "No data",ABS((W7-N7)/N7))</f>
        <v>0.23924810297828852</v>
      </c>
    </row>
    <row r="8" spans="1:26" x14ac:dyDescent="0.25">
      <c r="A8" s="3">
        <v>3</v>
      </c>
      <c r="B8" s="3" t="s">
        <v>5</v>
      </c>
      <c r="C8" s="3" t="s">
        <v>6</v>
      </c>
      <c r="D8" s="3">
        <v>-1743.407711132</v>
      </c>
      <c r="E8" s="3">
        <v>-1743.637435184</v>
      </c>
      <c r="F8" s="3">
        <v>-1740.7809662990001</v>
      </c>
      <c r="G8" s="4">
        <v>-1740.7583890000001</v>
      </c>
      <c r="H8" s="4">
        <v>-1740.7806457280001</v>
      </c>
      <c r="I8" s="26"/>
      <c r="J8" s="3">
        <v>2</v>
      </c>
      <c r="K8" s="3">
        <v>1</v>
      </c>
      <c r="L8" s="3">
        <v>1</v>
      </c>
      <c r="M8" s="3"/>
      <c r="N8" s="28"/>
      <c r="O8">
        <f>(1/J8)*(D8-K8*'Single Atom'!C13-L8*'Single Atom'!C26)</f>
        <v>-4.7963475132500548</v>
      </c>
      <c r="P8" s="7" t="str">
        <f t="shared" si="0"/>
        <v>No data</v>
      </c>
      <c r="Q8">
        <f>(1/J8)*(E8-K8*'Single Atom'!D13-L8*'Single Atom'!D26)</f>
        <v>-4.9100430040499248</v>
      </c>
      <c r="R8" s="7" t="str">
        <f t="shared" si="1"/>
        <v>No data</v>
      </c>
      <c r="S8">
        <f>(1/J8)*(F8-K8*'Single Atom'!E13-L8*'Single Atom'!E26)</f>
        <v>-4.1471505676500016</v>
      </c>
      <c r="T8" s="7" t="str">
        <f t="shared" si="2"/>
        <v>No data</v>
      </c>
      <c r="U8">
        <f>(1/J8)*(G8-K8*'Single Atom'!F13-L8*'Single Atom'!F26)</f>
        <v>-4.1351284241999906</v>
      </c>
      <c r="V8" s="7" t="str">
        <f t="shared" si="3"/>
        <v>No data</v>
      </c>
      <c r="W8">
        <f>(1/J8)*(H8-K8*'Single Atom'!G13-L8*'Single Atom'!G26)</f>
        <v>-4.1202462317000226</v>
      </c>
      <c r="X8" s="7" t="str">
        <f>IF(N8=0, "No data",ABS((W8-N8)/N8))</f>
        <v>No data</v>
      </c>
    </row>
    <row r="9" spans="1:26" ht="18" x14ac:dyDescent="0.35">
      <c r="A9" s="3">
        <v>4</v>
      </c>
      <c r="B9" s="3" t="s">
        <v>7</v>
      </c>
      <c r="C9" s="3" t="s">
        <v>8</v>
      </c>
      <c r="D9" s="3">
        <v>-216.38958462479999</v>
      </c>
      <c r="E9" s="3">
        <v>-216.7209688536</v>
      </c>
      <c r="F9" s="3">
        <v>-214.52844417399999</v>
      </c>
      <c r="G9" s="3">
        <v>-214.97688874720001</v>
      </c>
      <c r="H9" s="3">
        <v>-215.09136672010001</v>
      </c>
      <c r="I9" s="26"/>
      <c r="J9" s="3">
        <v>2</v>
      </c>
      <c r="K9" s="3">
        <v>2</v>
      </c>
      <c r="L9" s="3">
        <v>0</v>
      </c>
      <c r="M9" s="3"/>
      <c r="N9" s="28">
        <v>-4.63</v>
      </c>
      <c r="O9">
        <f>(1/J9)*(D9-K9*'Single Atom'!C27)</f>
        <v>-5.8840434279999982</v>
      </c>
      <c r="P9" s="7">
        <f t="shared" si="0"/>
        <v>0.27085171231101479</v>
      </c>
      <c r="Q9">
        <f>(1/J9)*(E9-K9*'Single Atom'!D27)</f>
        <v>-6.0489937898999955</v>
      </c>
      <c r="R9" s="7">
        <f t="shared" si="1"/>
        <v>0.30647814036716969</v>
      </c>
      <c r="S9">
        <f>(1/J9)*(F9-K9*'Single Atom'!E27)</f>
        <v>-5.1157874929999991</v>
      </c>
      <c r="T9" s="7">
        <f t="shared" si="2"/>
        <v>0.1049217047516197</v>
      </c>
      <c r="U9">
        <f>(1/J9)*(G9-K9*'Single Atom'!F27)</f>
        <v>-5.3397130895000089</v>
      </c>
      <c r="V9" s="7">
        <f t="shared" si="3"/>
        <v>0.15328576447084427</v>
      </c>
      <c r="W9">
        <f>(1/J9)*(H9-K9*'Single Atom'!G27)</f>
        <v>-5.3962841028500037</v>
      </c>
      <c r="X9" s="7">
        <f>IF(N9=0, "No data",ABS((W9-N9)/N9))</f>
        <v>0.16550412588552998</v>
      </c>
    </row>
    <row r="10" spans="1:26" x14ac:dyDescent="0.25">
      <c r="A10" s="3"/>
      <c r="B10" s="2"/>
      <c r="C10" s="2"/>
      <c r="D10" s="3"/>
      <c r="E10" s="3"/>
      <c r="F10" s="3"/>
      <c r="G10" s="3"/>
      <c r="H10" s="2"/>
      <c r="J10" s="3"/>
      <c r="K10" s="3"/>
      <c r="L10" s="3"/>
      <c r="M10" s="3"/>
      <c r="N10" s="28"/>
      <c r="P10" s="7"/>
      <c r="R10" s="7"/>
      <c r="T10" s="7"/>
      <c r="X10" s="7"/>
    </row>
    <row r="11" spans="1:26" x14ac:dyDescent="0.25">
      <c r="A11" s="3"/>
      <c r="B11" s="2"/>
      <c r="C11" s="2"/>
      <c r="D11" s="3"/>
      <c r="E11" s="3"/>
      <c r="F11" s="3"/>
      <c r="G11" s="3"/>
      <c r="H11" s="2"/>
      <c r="N11" s="28"/>
      <c r="O11" t="s">
        <v>164</v>
      </c>
      <c r="P11" s="17">
        <f>AVERAGE(P6:P9)</f>
        <v>0.31852026657782673</v>
      </c>
      <c r="Q11" t="s">
        <v>164</v>
      </c>
      <c r="R11" s="17">
        <f>AVERAGE(R6:R9)</f>
        <v>0.33585599257503695</v>
      </c>
      <c r="S11" t="s">
        <v>164</v>
      </c>
      <c r="T11" s="17">
        <f>AVERAGE(T6:T9)</f>
        <v>0.17319254962988143</v>
      </c>
      <c r="U11" t="s">
        <v>164</v>
      </c>
      <c r="V11" s="17">
        <f>AVERAGE(V6:V9)</f>
        <v>0.19593069477103819</v>
      </c>
      <c r="W11" t="s">
        <v>164</v>
      </c>
      <c r="X11" s="17">
        <f>AVERAGE(X6:X9)</f>
        <v>0.20237611443190925</v>
      </c>
    </row>
    <row r="12" spans="1:26" x14ac:dyDescent="0.25">
      <c r="A12" s="3"/>
      <c r="B12" s="2"/>
      <c r="C12" s="2"/>
      <c r="D12" s="3"/>
      <c r="E12" s="3"/>
      <c r="F12" s="3"/>
      <c r="G12" s="3"/>
      <c r="H12" s="2"/>
      <c r="N12" s="28"/>
      <c r="P12" s="7"/>
      <c r="R12" s="7"/>
      <c r="T12" s="7"/>
      <c r="X12" s="7"/>
    </row>
    <row r="13" spans="1:26" x14ac:dyDescent="0.25">
      <c r="A13" s="3"/>
      <c r="B13" s="1" t="s">
        <v>9</v>
      </c>
      <c r="C13" s="2"/>
      <c r="D13" s="3"/>
      <c r="E13" s="3"/>
      <c r="F13" s="3"/>
      <c r="G13" s="3"/>
      <c r="H13" s="2"/>
      <c r="N13" s="28"/>
      <c r="P13" s="7"/>
      <c r="R13" s="7"/>
      <c r="T13" s="7"/>
      <c r="X13" s="7"/>
    </row>
    <row r="14" spans="1:26" x14ac:dyDescent="0.25">
      <c r="A14" s="3"/>
      <c r="B14" s="3"/>
      <c r="C14" s="3"/>
      <c r="D14" s="3"/>
      <c r="E14" s="3"/>
      <c r="F14" s="3"/>
      <c r="G14" s="3"/>
      <c r="H14" s="2"/>
      <c r="N14" s="28"/>
      <c r="P14" s="7"/>
      <c r="R14" s="7"/>
      <c r="T14" s="7"/>
      <c r="X14" s="7"/>
    </row>
    <row r="15" spans="1:26" x14ac:dyDescent="0.25">
      <c r="A15" s="3">
        <v>5</v>
      </c>
      <c r="B15" s="3" t="s">
        <v>10</v>
      </c>
      <c r="C15" s="3" t="s">
        <v>11</v>
      </c>
      <c r="D15" s="3">
        <v>-1413.534118</v>
      </c>
      <c r="E15" s="3">
        <v>-1413.5283649999999</v>
      </c>
      <c r="F15" s="3">
        <v>-1413.8187330000001</v>
      </c>
      <c r="G15" s="3">
        <v>-1414.369663875</v>
      </c>
      <c r="H15" s="3">
        <v>-1414.5311293990001</v>
      </c>
      <c r="J15" s="3">
        <v>2</v>
      </c>
      <c r="K15" s="3">
        <v>1</v>
      </c>
      <c r="L15" s="3">
        <v>1</v>
      </c>
      <c r="M15" s="3"/>
      <c r="N15" s="28"/>
      <c r="O15">
        <f>(1/J15)*(D15-K15*'Single Atom'!C15-Energy!L15*'Single Atom'!C8)</f>
        <v>-6.4709298228999899</v>
      </c>
      <c r="P15" s="7" t="str">
        <f t="shared" si="0"/>
        <v>No data</v>
      </c>
      <c r="Q15">
        <f>(1/J15)*(E15-K15*'Single Atom'!D15-Energy!L15*'Single Atom'!D8)</f>
        <v>-6.4668599812999616</v>
      </c>
      <c r="R15" s="7" t="str">
        <f t="shared" si="1"/>
        <v>No data</v>
      </c>
      <c r="S15">
        <f>(1/J15)*(F15-K15*'Single Atom'!E15-Energy!L15*'Single Atom'!E8)</f>
        <v>-5.7492218772500223</v>
      </c>
      <c r="T15" s="7" t="str">
        <f t="shared" si="2"/>
        <v>No data</v>
      </c>
      <c r="U15">
        <f>(1/J15)*(G15-K15*'Single Atom'!F15-Energy!L15*'Single Atom'!F8)</f>
        <v>-6.0245934432000183</v>
      </c>
      <c r="V15" s="7" t="str">
        <f t="shared" si="3"/>
        <v>No data</v>
      </c>
      <c r="W15">
        <f>(1/J15)*(H15-K15*'Single Atom'!G15-Energy!L15*'Single Atom'!G8)</f>
        <v>-6.1044951804500158</v>
      </c>
      <c r="X15" s="7" t="str">
        <f>IF(N15=0, "No data",ABS((W15-N15)/N15))</f>
        <v>No data</v>
      </c>
    </row>
    <row r="16" spans="1:26" ht="18" x14ac:dyDescent="0.35">
      <c r="A16" s="3">
        <v>6</v>
      </c>
      <c r="B16" s="3" t="s">
        <v>12</v>
      </c>
      <c r="C16" s="3" t="s">
        <v>13</v>
      </c>
      <c r="D16" s="3">
        <v>-1776.3768310180001</v>
      </c>
      <c r="E16" s="3">
        <v>-1781.756206391</v>
      </c>
      <c r="F16" s="3">
        <v>-1773.403184665</v>
      </c>
      <c r="G16" s="3">
        <v>-1775.865385241</v>
      </c>
      <c r="H16" s="5" t="s">
        <v>65</v>
      </c>
      <c r="J16" s="3">
        <v>14</v>
      </c>
      <c r="K16" s="3">
        <v>2</v>
      </c>
      <c r="L16" s="3">
        <v>12</v>
      </c>
      <c r="M16" s="3"/>
      <c r="N16" s="28">
        <f>-(6.31/2)</f>
        <v>-3.1549999999999998</v>
      </c>
      <c r="O16">
        <f>(1/J16)*(D16-K16*'Single Atom'!C16-Energy!L16*'Single Atom'!C7)</f>
        <v>-2.8780874721028562</v>
      </c>
      <c r="P16" s="7">
        <f t="shared" si="0"/>
        <v>8.7769422471360894E-2</v>
      </c>
      <c r="Q16">
        <f>(1/J16)*(E16-K16*'Single Atom'!D16-Energy!L16*'Single Atom'!D7)</f>
        <v>-3.2622271126685747</v>
      </c>
      <c r="R16" s="7">
        <f t="shared" si="1"/>
        <v>3.3986406551053845E-2</v>
      </c>
      <c r="S16">
        <f>(1/J16)*(F16-K16*'Single Atom'!E16-Energy!L16*'Single Atom'!E7)</f>
        <v>-2.4435810848542929</v>
      </c>
      <c r="T16" s="7">
        <f t="shared" si="2"/>
        <v>0.22548935503825893</v>
      </c>
      <c r="U16">
        <f>(1/J16)*(G16-K16*'Single Atom'!F16-Energy!L16*'Single Atom'!F7)</f>
        <v>-2.6193902420399939</v>
      </c>
      <c r="V16" s="7">
        <f t="shared" si="3"/>
        <v>0.16976537494770394</v>
      </c>
      <c r="W16" s="46" t="s">
        <v>86</v>
      </c>
      <c r="X16" s="46"/>
    </row>
    <row r="17" spans="1:24" ht="18" x14ac:dyDescent="0.35">
      <c r="A17" s="3">
        <v>7</v>
      </c>
      <c r="B17" s="3" t="s">
        <v>14</v>
      </c>
      <c r="C17" s="3" t="s">
        <v>15</v>
      </c>
      <c r="D17" s="3">
        <v>-3268.070023621</v>
      </c>
      <c r="E17" s="3">
        <v>-3268.457922689</v>
      </c>
      <c r="F17" s="3">
        <v>-3272.7453250389999</v>
      </c>
      <c r="G17" s="3">
        <v>-3273.0624391699998</v>
      </c>
      <c r="H17" s="3">
        <v>-3273.181873905</v>
      </c>
      <c r="J17" s="3">
        <v>4</v>
      </c>
      <c r="K17" s="3">
        <v>1</v>
      </c>
      <c r="L17" s="3">
        <v>3</v>
      </c>
      <c r="M17" s="3"/>
      <c r="N17" s="28"/>
      <c r="O17">
        <f>(1/J17)*(D17-K17*'Single Atom'!C18-Energy!L17*'Single Atom'!C23)</f>
        <v>-6.9507318272749785</v>
      </c>
      <c r="P17" s="7" t="str">
        <f t="shared" si="0"/>
        <v>No data</v>
      </c>
      <c r="Q17">
        <f>(1/J17)*(E17-K17*'Single Atom'!D18-Energy!L17*'Single Atom'!D23)</f>
        <v>-7.0460515114249915</v>
      </c>
      <c r="R17" s="7" t="str">
        <f t="shared" si="1"/>
        <v>No data</v>
      </c>
      <c r="S17">
        <f>(1/J17)*(F17-K17*'Single Atom'!E18-Energy!L17*'Single Atom'!E23)</f>
        <v>-6.4037155710250317</v>
      </c>
      <c r="T17" s="7" t="str">
        <f t="shared" si="2"/>
        <v>No data</v>
      </c>
      <c r="U17">
        <f>(1/J17)*(G17-K17*'Single Atom'!F18-Energy!L17*'Single Atom'!F23)</f>
        <v>-6.4828840555499596</v>
      </c>
      <c r="V17" s="7" t="str">
        <f t="shared" si="3"/>
        <v>No data</v>
      </c>
      <c r="W17">
        <f>(1/J17)*(H17-K17*'Single Atom'!G18-Energy!L17*'Single Atom'!G23)</f>
        <v>-6.5118823364500145</v>
      </c>
      <c r="X17" s="7" t="str">
        <f>IF(N17=0, "No data",ABS((W17-N17)/N17))</f>
        <v>No data</v>
      </c>
    </row>
    <row r="18" spans="1:24" x14ac:dyDescent="0.25">
      <c r="A18" s="3">
        <v>8</v>
      </c>
      <c r="B18" s="3" t="s">
        <v>16</v>
      </c>
      <c r="C18" s="3" t="s">
        <v>17</v>
      </c>
      <c r="D18" s="3">
        <v>-1713.2803815100001</v>
      </c>
      <c r="E18" s="3">
        <v>-1713.888816438</v>
      </c>
      <c r="F18" s="3">
        <v>-1715.7415007039999</v>
      </c>
      <c r="G18" s="3">
        <v>-1716.220747524</v>
      </c>
      <c r="H18" s="3">
        <v>-1717.4241334569999</v>
      </c>
      <c r="J18" s="3">
        <v>2</v>
      </c>
      <c r="K18" s="3">
        <v>1</v>
      </c>
      <c r="L18" s="3">
        <v>1</v>
      </c>
      <c r="M18" s="3"/>
      <c r="N18" s="28"/>
      <c r="O18">
        <f>(1/J18)*(D18-K18*'Single Atom'!C19-Energy!L18*'Single Atom'!C24)</f>
        <v>-3.5929010808000328</v>
      </c>
      <c r="P18" s="7" t="str">
        <f t="shared" si="0"/>
        <v>No data</v>
      </c>
      <c r="Q18">
        <f>(1/J18)*(E18-K18*'Single Atom'!D19-Energy!L18*'Single Atom'!D24)</f>
        <v>-3.8923170769000421</v>
      </c>
      <c r="R18" s="7" t="str">
        <f t="shared" si="1"/>
        <v>No data</v>
      </c>
      <c r="S18">
        <f>(1/J18)*(F18-K18*'Single Atom'!E19-Energy!L18*'Single Atom'!E24)</f>
        <v>-3.2278914247999069</v>
      </c>
      <c r="T18" s="7" t="str">
        <f t="shared" si="2"/>
        <v>No data</v>
      </c>
      <c r="U18">
        <f>(1/J18)*(G18-K18*'Single Atom'!F19-Energy!L18*'Single Atom'!F24)</f>
        <v>-3.4673355459500215</v>
      </c>
      <c r="V18" s="7" t="str">
        <f t="shared" si="3"/>
        <v>No data</v>
      </c>
      <c r="W18">
        <f>(1/J18)*(H18-K18*'Single Atom'!G19-Energy!L18*'Single Atom'!G24)</f>
        <v>-4.0665728055999182</v>
      </c>
      <c r="X18" s="7" t="str">
        <f>IF(N18=0, "No data",ABS((W18-N18)/N18))</f>
        <v>No data</v>
      </c>
    </row>
    <row r="19" spans="1:24" x14ac:dyDescent="0.25">
      <c r="A19" s="4">
        <v>9</v>
      </c>
      <c r="B19" s="3" t="s">
        <v>18</v>
      </c>
      <c r="C19" s="3" t="s">
        <v>19</v>
      </c>
      <c r="D19" s="3">
        <v>-573.8841756201</v>
      </c>
      <c r="E19" s="3">
        <v>-573.88429719589999</v>
      </c>
      <c r="F19" s="3">
        <v>-575.88845953190003</v>
      </c>
      <c r="G19" s="3">
        <v>-575.88138650420001</v>
      </c>
      <c r="H19" s="3">
        <v>-575.88794890439999</v>
      </c>
      <c r="J19" s="3">
        <v>1</v>
      </c>
      <c r="K19" s="3">
        <v>1</v>
      </c>
      <c r="L19" s="3">
        <v>0</v>
      </c>
      <c r="M19" s="3"/>
      <c r="N19" s="28">
        <v>-0.08</v>
      </c>
      <c r="O19">
        <f>(1/J19)*(D19-K19*'Single Atom'!C28)</f>
        <v>-4.803809140003068E-2</v>
      </c>
      <c r="P19" s="7">
        <f t="shared" si="0"/>
        <v>0.3995238574996165</v>
      </c>
      <c r="Q19">
        <f>(1/J19)*(E19-K19*'Single Atom'!D28)</f>
        <v>-4.8028520999991997E-2</v>
      </c>
      <c r="R19" s="7">
        <f t="shared" si="1"/>
        <v>0.39964348750010004</v>
      </c>
      <c r="S19">
        <f>(1/J19)*(K19*'Single Atom'!E28-F19)</f>
        <v>-8.9154167199922085E-2</v>
      </c>
      <c r="T19" s="7">
        <f t="shared" si="2"/>
        <v>0.11442708999902604</v>
      </c>
      <c r="U19">
        <f>(1/J19)*(K19*'Single Atom'!F28-G19)</f>
        <v>-9.6385520899957555E-2</v>
      </c>
      <c r="V19" s="7">
        <f t="shared" si="3"/>
        <v>0.20481901124946941</v>
      </c>
      <c r="W19">
        <f>(1/J19)*(K19*'Single Atom'!G28-H19)</f>
        <v>-8.9832023799999661E-2</v>
      </c>
      <c r="X19" s="7">
        <f>IF(N19=0,"No data",ABS((W19-N19)/N19))</f>
        <v>0.12290029749999573</v>
      </c>
    </row>
    <row r="20" spans="1:24" x14ac:dyDescent="0.25">
      <c r="A20" s="3"/>
      <c r="B20" s="2"/>
      <c r="C20" s="2"/>
      <c r="D20" s="3"/>
      <c r="E20" s="3"/>
      <c r="F20" s="3"/>
      <c r="G20" s="3"/>
      <c r="H20" s="3"/>
      <c r="N20" s="28"/>
      <c r="P20" s="7"/>
      <c r="R20" s="7"/>
      <c r="T20" s="7"/>
      <c r="X20" s="7"/>
    </row>
    <row r="21" spans="1:24" x14ac:dyDescent="0.25">
      <c r="A21" s="3"/>
      <c r="B21" s="2"/>
      <c r="C21" s="2"/>
      <c r="D21" s="3"/>
      <c r="E21" s="3"/>
      <c r="F21" s="3"/>
      <c r="G21" s="3"/>
      <c r="H21" s="3"/>
      <c r="N21" s="28"/>
      <c r="O21" t="s">
        <v>164</v>
      </c>
      <c r="P21" s="17">
        <f>AVERAGE(P15:P19)</f>
        <v>0.24364663998548869</v>
      </c>
      <c r="Q21" t="s">
        <v>164</v>
      </c>
      <c r="R21" s="17">
        <f>AVERAGE(R15:R19)</f>
        <v>0.21681494702557694</v>
      </c>
      <c r="S21" t="s">
        <v>164</v>
      </c>
      <c r="T21" s="17">
        <f>AVERAGE(T15:T19)</f>
        <v>0.16995822251864248</v>
      </c>
      <c r="U21" t="s">
        <v>164</v>
      </c>
      <c r="V21" s="17">
        <f>AVERAGE(V15:V19)</f>
        <v>0.18729219309858669</v>
      </c>
      <c r="W21" t="s">
        <v>164</v>
      </c>
      <c r="X21" s="17">
        <f>AVERAGE(X15:X19)</f>
        <v>0.12290029749999573</v>
      </c>
    </row>
    <row r="22" spans="1:24" x14ac:dyDescent="0.25">
      <c r="A22" s="3"/>
      <c r="B22" s="2"/>
      <c r="C22" s="2"/>
      <c r="D22" s="3"/>
      <c r="E22" s="3"/>
      <c r="F22" s="3"/>
      <c r="G22" s="3"/>
      <c r="H22" s="3"/>
      <c r="N22" s="28"/>
      <c r="P22" s="7"/>
      <c r="R22" s="7"/>
      <c r="T22" s="7"/>
      <c r="X22" s="7"/>
    </row>
    <row r="23" spans="1:24" x14ac:dyDescent="0.25">
      <c r="A23" s="3"/>
      <c r="B23" s="1" t="s">
        <v>20</v>
      </c>
      <c r="C23" s="2"/>
      <c r="D23" s="3"/>
      <c r="E23" s="3"/>
      <c r="F23" s="3"/>
      <c r="G23" s="3"/>
      <c r="H23" s="3"/>
      <c r="N23" s="28"/>
      <c r="P23" s="7"/>
      <c r="R23" s="7"/>
      <c r="T23" s="7"/>
      <c r="X23" s="7"/>
    </row>
    <row r="24" spans="1:24" x14ac:dyDescent="0.25">
      <c r="A24" s="3"/>
      <c r="B24" s="2"/>
      <c r="C24" s="2"/>
      <c r="D24" s="3"/>
      <c r="E24" s="3"/>
      <c r="F24" s="3"/>
      <c r="G24" s="3"/>
      <c r="H24" s="3"/>
      <c r="N24" s="28"/>
      <c r="P24" s="7"/>
      <c r="R24" s="7"/>
      <c r="T24" s="7"/>
      <c r="X24" s="7"/>
    </row>
    <row r="25" spans="1:24" x14ac:dyDescent="0.25">
      <c r="A25" s="3">
        <v>10</v>
      </c>
      <c r="B25" s="2" t="s">
        <v>21</v>
      </c>
      <c r="C25" s="2" t="s">
        <v>22</v>
      </c>
      <c r="D25" s="3">
        <v>-1349.6642578210001</v>
      </c>
      <c r="E25" s="3">
        <v>-1349.8633969590001</v>
      </c>
      <c r="F25" s="3">
        <v>-1346.810251935</v>
      </c>
      <c r="G25" s="3">
        <v>-1347.2295281439999</v>
      </c>
      <c r="H25" s="3">
        <v>-1347.4253410060001</v>
      </c>
      <c r="J25" s="3">
        <v>1</v>
      </c>
      <c r="K25" s="3">
        <v>1</v>
      </c>
      <c r="L25" s="3">
        <v>0</v>
      </c>
      <c r="M25" s="3"/>
      <c r="N25" s="28"/>
      <c r="O25">
        <f>(1/J25)*(D25-K25*'Single Atom'!C30)</f>
        <v>-4.8639621450001869</v>
      </c>
      <c r="P25" s="7" t="str">
        <f t="shared" si="0"/>
        <v>No data</v>
      </c>
      <c r="Q25">
        <f>(1/J25)*(E25-K25*'Single Atom'!D30)</f>
        <v>-5.0621599910000441</v>
      </c>
      <c r="R25" s="7" t="str">
        <f t="shared" si="1"/>
        <v>No data</v>
      </c>
      <c r="S25">
        <f>(1/J25)*(F25-K25*'Single Atom'!E30)</f>
        <v>-3.8431006819998856</v>
      </c>
      <c r="T25" s="7" t="str">
        <f t="shared" si="2"/>
        <v>No data</v>
      </c>
      <c r="U25">
        <f>(1/J25)*(G25-K25*'Single Atom'!F30)</f>
        <v>-4.2620284439999523</v>
      </c>
      <c r="V25" s="7" t="str">
        <f>IF(N25=0, "No data",ABS((U25-N25)/N25))</f>
        <v>No data</v>
      </c>
      <c r="W25">
        <f>(1/J25)*(H25-K25*'Single Atom'!G30)</f>
        <v>-4.4575684220001222</v>
      </c>
      <c r="X25" s="7" t="str">
        <f>IF(N25=0, "No data",ABS((W25-N25)/N25))</f>
        <v>No data</v>
      </c>
    </row>
    <row r="26" spans="1:24" x14ac:dyDescent="0.25">
      <c r="A26" s="3">
        <v>11</v>
      </c>
      <c r="B26" s="2" t="s">
        <v>23</v>
      </c>
      <c r="C26" s="2" t="s">
        <v>24</v>
      </c>
      <c r="D26" s="3">
        <v>-2629.8591264739998</v>
      </c>
      <c r="E26" s="3">
        <v>-2630.1676500939998</v>
      </c>
      <c r="F26" s="3">
        <v>-2624.1967055670002</v>
      </c>
      <c r="G26" s="25" t="s">
        <v>84</v>
      </c>
      <c r="H26" s="3">
        <v>-2624.9915427760002</v>
      </c>
      <c r="J26" s="3">
        <v>2</v>
      </c>
      <c r="K26" s="3">
        <v>1</v>
      </c>
      <c r="L26" s="3">
        <v>1</v>
      </c>
      <c r="M26" s="3"/>
      <c r="N26" s="28"/>
      <c r="O26">
        <f>(1/J26)*(D26-K26*'Single Atom'!C12-Energy!L26*'Single Atom'!C22)</f>
        <v>-3.3411973353998974</v>
      </c>
      <c r="P26" s="7" t="str">
        <f t="shared" si="0"/>
        <v>No data</v>
      </c>
      <c r="Q26">
        <f>(1/J26)*(E26-K26*'Single Atom'!D12-Energy!L26*'Single Atom'!D22)</f>
        <v>-3.4944824035499096</v>
      </c>
      <c r="R26" s="7" t="str">
        <f t="shared" si="1"/>
        <v>No data</v>
      </c>
      <c r="S26">
        <f>(1/J26)*(F26-K26*'Single Atom'!E12-Energy!L26*'Single Atom'!E22)</f>
        <v>-2.2655709706001517</v>
      </c>
      <c r="T26" s="7" t="str">
        <f t="shared" si="2"/>
        <v>No data</v>
      </c>
      <c r="U26" s="46" t="s">
        <v>84</v>
      </c>
      <c r="V26" s="46"/>
      <c r="W26">
        <f>(1/J26)*(H26-K26*'Single Atom'!G12-Energy!L26*'Single Atom'!G22)</f>
        <v>-2.6620928132999779</v>
      </c>
      <c r="X26" s="7" t="str">
        <f>IF(N26=0, "No data",ABS((W26-N26)/N26))</f>
        <v>No data</v>
      </c>
    </row>
    <row r="27" spans="1:24" x14ac:dyDescent="0.25">
      <c r="A27" s="3">
        <v>12</v>
      </c>
      <c r="B27" s="2" t="s">
        <v>25</v>
      </c>
      <c r="C27" s="2" t="s">
        <v>26</v>
      </c>
      <c r="D27" s="3">
        <v>-2464.1101601710002</v>
      </c>
      <c r="E27" s="3">
        <v>-2465.4716371210002</v>
      </c>
      <c r="F27" s="3">
        <v>-2469.3724745479999</v>
      </c>
      <c r="G27" s="3">
        <v>-2470.1474491389999</v>
      </c>
      <c r="H27" s="3">
        <v>-2471.4522279490002</v>
      </c>
      <c r="J27" s="3">
        <v>2</v>
      </c>
      <c r="K27" s="3">
        <v>1</v>
      </c>
      <c r="L27" s="3">
        <v>1</v>
      </c>
      <c r="M27" s="3"/>
      <c r="N27" s="28"/>
      <c r="O27">
        <f>(1/J27)*(D27-K27*'Single Atom'!C14-Energy!L27*'Single Atom'!C21)</f>
        <v>-8.8625801125001544</v>
      </c>
      <c r="P27" s="7" t="str">
        <f t="shared" si="0"/>
        <v>No data</v>
      </c>
      <c r="Q27">
        <f>(1/J27)*(E27-K27*'Single Atom'!D14-Energy!L27*'Single Atom'!D21)</f>
        <v>-9.5400674377500536</v>
      </c>
      <c r="R27" s="7" t="str">
        <f t="shared" si="1"/>
        <v>No data</v>
      </c>
      <c r="S27">
        <f>(1/J27)*(F27-K27*'Single Atom'!E14-Energy!L27*'Single Atom'!E21)</f>
        <v>-7.5955892527999822</v>
      </c>
      <c r="T27" s="7" t="str">
        <f t="shared" si="2"/>
        <v>No data</v>
      </c>
      <c r="U27">
        <f>(1/J27)*(G27-K27*'Single Atom'!C14-Energy!L27*'Single Atom'!C21)</f>
        <v>-11.881224596500033</v>
      </c>
      <c r="V27" s="7" t="str">
        <f>IF(N27=0, "No data",ABS((U27-N27)/N27))</f>
        <v>No data</v>
      </c>
      <c r="W27">
        <f>(1/J27)*(H27-K27*'Single Atom'!G14-Energy!L27*'Single Atom'!G21)</f>
        <v>-8.6330219259501746</v>
      </c>
      <c r="X27" s="7" t="str">
        <f>IF(N27=0, "No data",ABS((W27-N27)/N27))</f>
        <v>No data</v>
      </c>
    </row>
    <row r="28" spans="1:24" ht="18" x14ac:dyDescent="0.35">
      <c r="A28" s="3">
        <v>13</v>
      </c>
      <c r="B28" s="2" t="s">
        <v>27</v>
      </c>
      <c r="C28" s="2" t="s">
        <v>28</v>
      </c>
      <c r="D28" s="3">
        <v>-4118.6003516860001</v>
      </c>
      <c r="E28" s="3">
        <v>-4120.0071968069997</v>
      </c>
      <c r="F28" s="3">
        <v>-4086.8788203580002</v>
      </c>
      <c r="G28" s="25" t="s">
        <v>85</v>
      </c>
      <c r="H28" s="25" t="s">
        <v>85</v>
      </c>
      <c r="J28" s="3">
        <v>12</v>
      </c>
      <c r="K28" s="3">
        <v>4</v>
      </c>
      <c r="L28" s="3">
        <v>8</v>
      </c>
      <c r="M28" s="3"/>
      <c r="N28" s="28">
        <v>-10.55</v>
      </c>
      <c r="O28">
        <f>(1/J28)*(D28-K28*'Single Atom'!C17-Energy!L28*'Single Atom'!C10)</f>
        <v>-6.1406073000666952</v>
      </c>
      <c r="P28" s="7">
        <f t="shared" si="0"/>
        <v>0.41795191468562137</v>
      </c>
      <c r="Q28">
        <f>(1/J28)*(E28-K28*'Single Atom'!D17-Energy!L28*'Single Atom'!D10)</f>
        <v>-6.256926578749983</v>
      </c>
      <c r="R28" s="7">
        <f t="shared" si="1"/>
        <v>0.40692639063981206</v>
      </c>
      <c r="S28">
        <f>(1/J28)*(F28-K28*'Single Atom'!E17-Energy!L28*'Single Atom'!E10)</f>
        <v>-5.0064549549999997</v>
      </c>
      <c r="T28" s="7">
        <f t="shared" si="2"/>
        <v>0.52545450663507109</v>
      </c>
      <c r="U28" s="46" t="s">
        <v>85</v>
      </c>
      <c r="V28" s="46"/>
      <c r="W28" s="46" t="s">
        <v>85</v>
      </c>
      <c r="X28" s="46"/>
    </row>
    <row r="29" spans="1:24" x14ac:dyDescent="0.25">
      <c r="A29" s="3"/>
      <c r="B29" s="2"/>
      <c r="C29" s="2"/>
      <c r="D29" s="3"/>
      <c r="E29" s="3"/>
      <c r="F29" s="3"/>
      <c r="G29" s="2"/>
      <c r="H29" s="2"/>
      <c r="N29" s="28"/>
      <c r="P29" s="7"/>
      <c r="R29" s="7"/>
      <c r="T29" s="7"/>
    </row>
    <row r="30" spans="1:24" x14ac:dyDescent="0.25">
      <c r="A30" s="3"/>
      <c r="B30" s="2"/>
      <c r="C30" s="3"/>
      <c r="D30" s="3"/>
      <c r="E30" s="3"/>
      <c r="F30" s="3"/>
      <c r="G30" s="3"/>
      <c r="H30" s="3"/>
      <c r="I30" s="26"/>
      <c r="J30" s="26"/>
      <c r="K30" s="26"/>
      <c r="L30" s="26"/>
      <c r="N30" s="28"/>
      <c r="O30" t="s">
        <v>164</v>
      </c>
      <c r="P30" s="17">
        <f>AVERAGE(P25:P28)</f>
        <v>0.41795191468562137</v>
      </c>
      <c r="Q30" t="s">
        <v>164</v>
      </c>
      <c r="R30" s="17">
        <f>AVERAGE(R25:R28)</f>
        <v>0.40692639063981206</v>
      </c>
      <c r="S30" s="26" t="s">
        <v>164</v>
      </c>
      <c r="T30" s="17">
        <f>AVERAGE(T25:T28)</f>
        <v>0.52545450663507109</v>
      </c>
      <c r="U30" t="s">
        <v>164</v>
      </c>
      <c r="V30" s="17" t="str">
        <f>IF(ISTEXT(V25)*ISTEXT(V27)*ISTEXT(U26)*ISTEXT(U28),"N/A",AVERAGE(V25:V28))</f>
        <v>N/A</v>
      </c>
      <c r="W30" t="s">
        <v>164</v>
      </c>
      <c r="X30" s="17" t="str">
        <f>IF(ISTEXT(X25)*ISTEXT(X27)*ISTEXT(X26)*ISTEXT(W28),"N/A",AVERAGE(X25:X28))</f>
        <v>N/A</v>
      </c>
    </row>
    <row r="31" spans="1:24" x14ac:dyDescent="0.25">
      <c r="A31" s="3"/>
      <c r="B31" s="3"/>
      <c r="C31" s="3"/>
      <c r="D31" s="3"/>
      <c r="E31" s="3"/>
      <c r="F31" s="3"/>
      <c r="G31" s="3"/>
      <c r="H31" s="3"/>
      <c r="I31" s="26"/>
      <c r="J31" s="26"/>
      <c r="K31" s="26"/>
      <c r="L31" s="26"/>
      <c r="M31" s="26"/>
      <c r="N31" s="3"/>
      <c r="P31" s="7"/>
      <c r="R31" s="7"/>
      <c r="T31" s="7"/>
    </row>
    <row r="32" spans="1:24" x14ac:dyDescent="0.25">
      <c r="A32" s="3"/>
      <c r="B32" s="21" t="s">
        <v>29</v>
      </c>
      <c r="C32" s="3"/>
      <c r="D32" s="3"/>
      <c r="E32" s="3"/>
      <c r="F32" s="3"/>
      <c r="G32" s="3"/>
      <c r="H32" s="3"/>
      <c r="I32" s="26"/>
      <c r="J32" s="26"/>
      <c r="K32" s="26"/>
      <c r="L32" s="26"/>
      <c r="M32" s="26"/>
      <c r="N32" s="3"/>
      <c r="P32" s="7"/>
      <c r="R32" s="7"/>
      <c r="T32" s="7"/>
    </row>
    <row r="33" spans="1:24" x14ac:dyDescent="0.25">
      <c r="A33" s="3"/>
      <c r="B33" s="3"/>
      <c r="C33" s="3"/>
      <c r="D33" s="3"/>
      <c r="E33" s="3"/>
      <c r="F33" s="3"/>
      <c r="G33" s="3"/>
      <c r="H33" s="3"/>
      <c r="I33" s="26"/>
      <c r="J33" s="26"/>
      <c r="K33" s="26"/>
      <c r="L33" s="26"/>
      <c r="M33" s="26"/>
      <c r="N33" s="3"/>
      <c r="P33" s="7"/>
      <c r="R33" s="7"/>
      <c r="T33" s="7"/>
    </row>
    <row r="34" spans="1:24" ht="18" x14ac:dyDescent="0.35">
      <c r="A34" s="3">
        <v>14</v>
      </c>
      <c r="B34" s="3" t="s">
        <v>30</v>
      </c>
      <c r="C34" s="3" t="s">
        <v>31</v>
      </c>
      <c r="D34" s="3">
        <v>-7156.8108780989996</v>
      </c>
      <c r="E34" s="3">
        <v>-7156.7927053339999</v>
      </c>
      <c r="F34" s="3">
        <v>-7150.0924797649996</v>
      </c>
      <c r="G34" s="3">
        <v>-7151.1590585610002</v>
      </c>
      <c r="H34" s="3">
        <v>-7149.9239572779998</v>
      </c>
      <c r="I34" s="26"/>
      <c r="J34" s="3">
        <v>20</v>
      </c>
      <c r="K34" s="3">
        <v>4</v>
      </c>
      <c r="L34" s="3">
        <v>16</v>
      </c>
      <c r="M34" s="3"/>
      <c r="N34" s="3"/>
      <c r="O34">
        <f>(1/J34)*(D34-K34*'Single Atom'!C25-Energy!L34*'Single Atom'!C24)</f>
        <v>-3.9195276114699484</v>
      </c>
      <c r="P34" s="7" t="str">
        <f t="shared" si="0"/>
        <v>No data</v>
      </c>
      <c r="Q34">
        <f>(1/J34)*(E34-K34*'Single Atom'!D25-Energy!L34*'Single Atom'!D24)</f>
        <v>-3.9184409122599848</v>
      </c>
      <c r="R34" s="7" t="str">
        <f t="shared" si="1"/>
        <v>No data</v>
      </c>
      <c r="S34">
        <f>(1/J34)*(F34-K34*'Single Atom'!E25-Energy!L34*'Single Atom'!E24)</f>
        <v>-3.3590478590099795</v>
      </c>
      <c r="T34" s="7" t="str">
        <f t="shared" si="2"/>
        <v>No data</v>
      </c>
      <c r="U34">
        <f>(1/J34)*(G34-K34*'Single Atom'!F25-Energy!L34*'Single Atom'!F24)</f>
        <v>-3.4122605003899937</v>
      </c>
      <c r="V34" s="7" t="str">
        <f>IF(N34=0, "No data",ABS((U34-N34)/N34))</f>
        <v>No data</v>
      </c>
      <c r="W34">
        <f>(1/J34)*(H34-K34*'Single Atom'!G25-Energy!L34*'Single Atom'!G24)</f>
        <v>-3.3503893293999685</v>
      </c>
      <c r="X34" s="7" t="str">
        <f>IF(N34=0, "No data",ABS((W34-N34)/N34))</f>
        <v>No data</v>
      </c>
    </row>
    <row r="35" spans="1:24" x14ac:dyDescent="0.25">
      <c r="A35" s="3">
        <v>15</v>
      </c>
      <c r="B35" s="3" t="s">
        <v>32</v>
      </c>
      <c r="C35" s="3" t="s">
        <v>33</v>
      </c>
      <c r="D35" s="3">
        <v>-1261.0313176</v>
      </c>
      <c r="E35" s="3">
        <v>-1261.029145036</v>
      </c>
      <c r="F35" s="3">
        <v>-1252.632957065</v>
      </c>
      <c r="G35" s="3">
        <v>-1252.4705958239999</v>
      </c>
      <c r="H35" s="3">
        <v>-1252.6146672899999</v>
      </c>
      <c r="I35" s="26"/>
      <c r="J35" s="3">
        <v>4</v>
      </c>
      <c r="K35" s="3">
        <v>4</v>
      </c>
      <c r="L35" s="3">
        <v>0</v>
      </c>
      <c r="M35" s="3"/>
      <c r="N35" s="3">
        <v>-1.1100000000000001</v>
      </c>
      <c r="O35">
        <f>(1/J35)*(D35-K35*'Single Atom'!C29)</f>
        <v>-1.9981736639999781</v>
      </c>
      <c r="P35" s="7">
        <f t="shared" si="0"/>
        <v>0.80015645405403413</v>
      </c>
      <c r="Q35">
        <f>(1/J35)*(E35-K35*'Single Atom'!D29)</f>
        <v>-1.9966734791000249</v>
      </c>
      <c r="R35" s="7">
        <f t="shared" si="1"/>
        <v>0.79880493612614845</v>
      </c>
      <c r="S35">
        <f>(1/J35)*(F35-K35*'Single Atom'!E29)</f>
        <v>-1.3579769783499955</v>
      </c>
      <c r="T35" s="7">
        <f t="shared" si="2"/>
        <v>0.22340268319819406</v>
      </c>
      <c r="U35">
        <f>(1/J35)*(G35-K35*'Single Atom'!F29)</f>
        <v>-1.3163794479999638</v>
      </c>
      <c r="V35" s="7">
        <f t="shared" ref="V35:V48" si="4">IF(N35=0, "No data",ABS((U35-N35)/N35))</f>
        <v>0.18592743063059788</v>
      </c>
      <c r="W35">
        <f>(1/J35)*(H35-K35*'Single Atom'!G29)</f>
        <v>-1.3523864356000104</v>
      </c>
      <c r="X35" s="7">
        <f t="shared" ref="X35:X48" si="5">IF(N35=0, "No data",ABS((W35-N35)/N35))</f>
        <v>0.21836615819820743</v>
      </c>
    </row>
    <row r="36" spans="1:24" ht="18" x14ac:dyDescent="0.35">
      <c r="A36" s="3">
        <v>16</v>
      </c>
      <c r="B36" s="3" t="s">
        <v>34</v>
      </c>
      <c r="C36" s="3" t="s">
        <v>35</v>
      </c>
      <c r="D36" s="3">
        <v>-2163.6669527089998</v>
      </c>
      <c r="E36" s="3">
        <v>-2163.6812110440001</v>
      </c>
      <c r="F36" s="3">
        <v>-2165.2149585729999</v>
      </c>
      <c r="G36" s="3">
        <v>-2165.2549827429998</v>
      </c>
      <c r="H36" s="3">
        <v>-2165.2690167350002</v>
      </c>
      <c r="I36" s="26"/>
      <c r="J36" s="3">
        <v>8</v>
      </c>
      <c r="K36" s="3">
        <v>8</v>
      </c>
      <c r="L36" s="3">
        <v>0</v>
      </c>
      <c r="M36" s="3"/>
      <c r="N36" s="3">
        <v>-4.92</v>
      </c>
      <c r="O36">
        <f>(1/J36)*(D36-K36*'Single Atom'!C6)</f>
        <v>-8.3328459627250027</v>
      </c>
      <c r="P36" s="7">
        <f t="shared" si="0"/>
        <v>0.6936678786026429</v>
      </c>
      <c r="Q36">
        <f>(1/J36)*(E36-K36*'Single Atom'!D6)</f>
        <v>-8.3345801657999914</v>
      </c>
      <c r="R36" s="7">
        <f t="shared" si="1"/>
        <v>0.6940203589024373</v>
      </c>
      <c r="S36">
        <f>(1/J36)*(F36-K36*'Single Atom'!E6)</f>
        <v>-7.8846588339249593</v>
      </c>
      <c r="T36" s="7">
        <f t="shared" si="2"/>
        <v>0.6025729337245852</v>
      </c>
      <c r="U36">
        <f>(1/J36)*(G36-K36*'Single Atom'!F6)</f>
        <v>-7.8896224523749652</v>
      </c>
      <c r="V36" s="7">
        <f t="shared" si="4"/>
        <v>0.60358179926320432</v>
      </c>
      <c r="W36">
        <f>(1/J36)*(H36-K36*'Single Atom'!G6)</f>
        <v>-7.8913690835750003</v>
      </c>
      <c r="X36" s="7">
        <f t="shared" si="5"/>
        <v>0.60393680560467489</v>
      </c>
    </row>
    <row r="37" spans="1:24" ht="18" x14ac:dyDescent="0.35">
      <c r="A37" s="3">
        <v>17</v>
      </c>
      <c r="B37" s="3" t="s">
        <v>36</v>
      </c>
      <c r="C37" s="3" t="s">
        <v>37</v>
      </c>
      <c r="D37" s="3">
        <v>-4241.8835578779999</v>
      </c>
      <c r="E37" s="3">
        <v>-4241.8811685769997</v>
      </c>
      <c r="F37" s="3">
        <v>-4249.5132009139998</v>
      </c>
      <c r="G37" s="3">
        <v>-4249.4637599159996</v>
      </c>
      <c r="H37" s="3">
        <v>-4249.4641261349998</v>
      </c>
      <c r="I37" s="26"/>
      <c r="J37" s="3">
        <v>7</v>
      </c>
      <c r="K37" s="3">
        <v>1</v>
      </c>
      <c r="L37" s="3">
        <v>6</v>
      </c>
      <c r="M37" s="3"/>
      <c r="N37" s="3"/>
      <c r="O37">
        <f>(1/J37)*(D37-K37*'Single Atom'!C20-Energy!L37*'Single Atom'!C23)</f>
        <v>-4.4517904628428369</v>
      </c>
      <c r="P37" s="7" t="str">
        <f t="shared" si="0"/>
        <v>No data</v>
      </c>
      <c r="Q37">
        <f>(1/J37)*(E37-K37*'Single Atom'!D20-Energy!L37*'Single Atom'!D23)</f>
        <v>-4.4513862251999718</v>
      </c>
      <c r="R37" s="7" t="str">
        <f t="shared" si="1"/>
        <v>No data</v>
      </c>
      <c r="S37">
        <f>(1/J37)*(F37-K37*'Single Atom'!E20-Energy!L37*'Single Atom'!E23)</f>
        <v>-3.8370735642285707</v>
      </c>
      <c r="T37" s="7" t="str">
        <f t="shared" si="2"/>
        <v>No data</v>
      </c>
      <c r="U37">
        <f>(1/J37)*(G37-K37*'Single Atom'!F20-Energy!L37*'Single Atom'!F23)</f>
        <v>-3.8299660153571233</v>
      </c>
      <c r="V37" s="7" t="str">
        <f t="shared" si="4"/>
        <v>No data</v>
      </c>
      <c r="W37">
        <f>(1/J37)*(H37-K37*'Single Atom'!G20-Energy!L37*'Single Atom'!G23)</f>
        <v>-3.8299883187285428</v>
      </c>
      <c r="X37" s="7" t="str">
        <f t="shared" si="5"/>
        <v>No data</v>
      </c>
    </row>
    <row r="38" spans="1:24" x14ac:dyDescent="0.25">
      <c r="A38" s="3"/>
      <c r="B38" s="3"/>
      <c r="C38" s="3"/>
      <c r="D38" s="3"/>
      <c r="E38" s="3"/>
      <c r="F38" s="3"/>
      <c r="G38" s="3"/>
      <c r="H38" s="3"/>
      <c r="I38" s="26"/>
      <c r="J38" s="26"/>
      <c r="K38" s="26"/>
      <c r="L38" s="26"/>
      <c r="M38" s="26"/>
      <c r="N38" s="3"/>
      <c r="P38" s="7"/>
      <c r="R38" s="7"/>
      <c r="T38" s="7"/>
      <c r="V38" s="7"/>
      <c r="X38" s="7"/>
    </row>
    <row r="39" spans="1:24" x14ac:dyDescent="0.25">
      <c r="A39" s="3"/>
      <c r="B39" s="3"/>
      <c r="C39" s="3"/>
      <c r="D39" s="3"/>
      <c r="E39" s="3"/>
      <c r="F39" s="3"/>
      <c r="G39" s="3"/>
      <c r="H39" s="3"/>
      <c r="I39" s="26"/>
      <c r="J39" s="26"/>
      <c r="K39" s="26"/>
      <c r="L39" s="26"/>
      <c r="M39" s="26"/>
      <c r="N39" s="3"/>
      <c r="O39" t="s">
        <v>164</v>
      </c>
      <c r="P39" s="17">
        <f>AVERAGE(P34:P37)</f>
        <v>0.74691216632833846</v>
      </c>
      <c r="Q39" t="s">
        <v>164</v>
      </c>
      <c r="R39" s="17">
        <f>AVERAGE(R34:R37)</f>
        <v>0.74641264751429293</v>
      </c>
      <c r="S39" t="s">
        <v>164</v>
      </c>
      <c r="T39" s="17">
        <f>AVERAGE(T34:T37)</f>
        <v>0.4129878084613896</v>
      </c>
      <c r="U39" t="s">
        <v>164</v>
      </c>
      <c r="V39" s="17">
        <f>AVERAGE(V34:V37)</f>
        <v>0.39475461494690112</v>
      </c>
      <c r="W39" t="s">
        <v>164</v>
      </c>
      <c r="X39" s="17">
        <f>AVERAGE(X34:X37)</f>
        <v>0.41115148190144113</v>
      </c>
    </row>
    <row r="40" spans="1:24" x14ac:dyDescent="0.25">
      <c r="A40" s="3"/>
      <c r="B40" s="3"/>
      <c r="C40" s="3"/>
      <c r="D40" s="3"/>
      <c r="E40" s="3"/>
      <c r="F40" s="3"/>
      <c r="G40" s="3"/>
      <c r="H40" s="3"/>
      <c r="I40" s="26"/>
      <c r="J40" s="26"/>
      <c r="K40" s="26"/>
      <c r="L40" s="26"/>
      <c r="M40" s="26"/>
      <c r="N40" s="3"/>
      <c r="P40" s="7"/>
      <c r="R40" s="7"/>
      <c r="T40" s="7"/>
      <c r="V40" s="7"/>
      <c r="X40" s="7"/>
    </row>
    <row r="41" spans="1:24" x14ac:dyDescent="0.25">
      <c r="A41" s="3"/>
      <c r="B41" s="21" t="s">
        <v>38</v>
      </c>
      <c r="C41" s="3"/>
      <c r="D41" s="3"/>
      <c r="E41" s="3"/>
      <c r="F41" s="3"/>
      <c r="G41" s="3"/>
      <c r="H41" s="3"/>
      <c r="I41" s="26"/>
      <c r="J41" s="26"/>
      <c r="K41" s="26"/>
      <c r="L41" s="26"/>
      <c r="M41" s="26"/>
      <c r="N41" s="3"/>
      <c r="P41" s="7"/>
      <c r="R41" s="7"/>
      <c r="T41" s="7"/>
      <c r="V41" s="7"/>
      <c r="X41" s="7"/>
    </row>
    <row r="42" spans="1:24" x14ac:dyDescent="0.25">
      <c r="A42" s="3"/>
      <c r="B42" s="3"/>
      <c r="C42" s="3"/>
      <c r="D42" s="3"/>
      <c r="E42" s="3"/>
      <c r="F42" s="3"/>
      <c r="G42" s="3"/>
      <c r="H42" s="3"/>
      <c r="I42" s="26"/>
      <c r="J42" s="26"/>
      <c r="K42" s="26"/>
      <c r="L42" s="26"/>
      <c r="M42" s="26"/>
      <c r="N42" s="3"/>
      <c r="P42" s="7"/>
      <c r="R42" s="7"/>
      <c r="T42" s="7"/>
      <c r="V42" s="7"/>
      <c r="X42" s="7"/>
    </row>
    <row r="43" spans="1:24" ht="18" x14ac:dyDescent="0.35">
      <c r="A43" s="3">
        <v>18</v>
      </c>
      <c r="B43" s="3" t="s">
        <v>39</v>
      </c>
      <c r="C43" s="3" t="s">
        <v>40</v>
      </c>
      <c r="D43" s="3">
        <v>-4651.7503531049997</v>
      </c>
      <c r="E43" s="3">
        <v>-4651.7376085349997</v>
      </c>
      <c r="F43" s="3">
        <v>-4629.8580769629998</v>
      </c>
      <c r="G43" s="3">
        <v>-4632.3805455239999</v>
      </c>
      <c r="H43" s="3">
        <v>-4630.1061916979997</v>
      </c>
      <c r="I43" s="26"/>
      <c r="J43" s="3">
        <v>16</v>
      </c>
      <c r="K43" s="3">
        <v>4</v>
      </c>
      <c r="L43" s="3">
        <v>12</v>
      </c>
      <c r="M43" s="3"/>
      <c r="N43" s="3"/>
      <c r="O43">
        <f>(1/J43)*(D43-K43*'Single Atom'!C9-Energy!L43*'Single Atom'!C11)</f>
        <v>-3.6852130644474528</v>
      </c>
      <c r="P43" s="7" t="str">
        <f t="shared" si="0"/>
        <v>No data</v>
      </c>
      <c r="Q43">
        <f>(1/J43)*(E43-K43*'Single Atom'!D9-Energy!L43*'Single Atom'!D11)</f>
        <v>-3.6839535469949851</v>
      </c>
      <c r="R43" s="7" t="str">
        <f t="shared" si="1"/>
        <v>No data</v>
      </c>
      <c r="S43">
        <f>(1/J43)*(F43-K43*'Single Atom'!E9-Energy!L43*'Single Atom'!E11)</f>
        <v>-3.1822375338624624</v>
      </c>
      <c r="T43" s="7" t="str">
        <f t="shared" si="2"/>
        <v>No data</v>
      </c>
      <c r="U43">
        <f>(1/J43)*(G43-K43*'Single Atom'!F9-Energy!L43*'Single Atom'!F11)</f>
        <v>-3.3394820608625082</v>
      </c>
      <c r="V43" s="7" t="str">
        <f t="shared" si="4"/>
        <v>No data</v>
      </c>
      <c r="W43">
        <f>(1/J43)*(H43-K43*'Single Atom'!G9-Energy!L43*'Single Atom'!G11)</f>
        <v>-3.1970410290874156</v>
      </c>
      <c r="X43" s="7" t="str">
        <f t="shared" si="5"/>
        <v>No data</v>
      </c>
    </row>
    <row r="44" spans="1:24" ht="18" x14ac:dyDescent="0.35">
      <c r="A44" s="3">
        <v>19</v>
      </c>
      <c r="B44" s="3" t="s">
        <v>41</v>
      </c>
      <c r="C44" s="3" t="s">
        <v>42</v>
      </c>
      <c r="D44" s="3">
        <v>-40903.304796600001</v>
      </c>
      <c r="E44" s="3">
        <v>-40903.259300719998</v>
      </c>
      <c r="F44" s="3">
        <v>-40828.777272070001</v>
      </c>
      <c r="G44" s="3">
        <v>-40828.600598440004</v>
      </c>
      <c r="H44" s="3">
        <v>-40828.196896950001</v>
      </c>
      <c r="I44" s="26"/>
      <c r="J44" s="3">
        <v>26</v>
      </c>
      <c r="K44" s="3">
        <v>10</v>
      </c>
      <c r="L44" s="3">
        <v>16</v>
      </c>
      <c r="M44" s="3"/>
      <c r="N44" s="3"/>
      <c r="O44">
        <f>(1/J44)*(D44-K44*'Single Atom'!C30-Energy!L44*'Single Atom'!C22)</f>
        <v>-3.0899950153847247</v>
      </c>
      <c r="P44" s="7" t="str">
        <f t="shared" si="0"/>
        <v>No data</v>
      </c>
      <c r="Q44">
        <f>(1/J44)*(E44-K44*'Single Atom'!D30-Energy!L44*'Single Atom'!D22)</f>
        <v>-3.0872820547690658</v>
      </c>
      <c r="R44" s="7" t="str">
        <f t="shared" si="1"/>
        <v>No data</v>
      </c>
      <c r="S44">
        <f>(1/J44)*(F44-K44*'Single Atom'!E30-Energy!L44*'Single Atom'!E22)</f>
        <v>-2.1259758013846017</v>
      </c>
      <c r="T44" s="7" t="str">
        <f t="shared" si="2"/>
        <v>No data</v>
      </c>
      <c r="U44">
        <f>(1/J44)*(G44-K44*'Single Atom'!F30-Energy!L44*'Single Atom'!F22)</f>
        <v>-2.1188250516923013</v>
      </c>
      <c r="V44" s="7" t="str">
        <f t="shared" si="4"/>
        <v>No data</v>
      </c>
      <c r="W44">
        <f>(1/J44)*(H44-K44*'Single Atom'!G30-Energy!L44*'Single Atom'!G22)</f>
        <v>-2.1027730857692335</v>
      </c>
      <c r="X44" s="7" t="str">
        <f t="shared" si="5"/>
        <v>No data</v>
      </c>
    </row>
    <row r="45" spans="1:24" ht="18" x14ac:dyDescent="0.35">
      <c r="A45" s="3">
        <v>20</v>
      </c>
      <c r="B45" s="3" t="s">
        <v>43</v>
      </c>
      <c r="C45" s="3" t="s">
        <v>44</v>
      </c>
      <c r="D45" s="3">
        <v>-8221.5942963090001</v>
      </c>
      <c r="E45" s="3">
        <v>-8221.5848849169997</v>
      </c>
      <c r="F45" s="3">
        <v>-8211.4527955609992</v>
      </c>
      <c r="G45" s="3">
        <v>-8211.3523186889997</v>
      </c>
      <c r="H45" s="3">
        <v>-8211.3999957319993</v>
      </c>
      <c r="I45" s="26"/>
      <c r="J45" s="3">
        <v>4</v>
      </c>
      <c r="K45" s="3">
        <v>4</v>
      </c>
      <c r="L45" s="3">
        <v>0</v>
      </c>
      <c r="M45" s="3"/>
      <c r="N45" s="3">
        <v>-2.81</v>
      </c>
      <c r="O45">
        <f>(1/J45)*(D45-K45*'Single Atom'!C31)</f>
        <v>-3.5508212622498831</v>
      </c>
      <c r="P45" s="7">
        <f t="shared" si="0"/>
        <v>0.26363745987540321</v>
      </c>
      <c r="Q45">
        <f>(1/J45)*(E45-K45*'Single Atom'!D31)</f>
        <v>-3.5472217652500149</v>
      </c>
      <c r="R45" s="7">
        <f t="shared" si="1"/>
        <v>0.26235650008897327</v>
      </c>
      <c r="S45">
        <f>(1/J45)*(F45-K45*'Single Atom'!E31)</f>
        <v>-2.8408578022499569</v>
      </c>
      <c r="T45" s="7">
        <f t="shared" si="2"/>
        <v>1.0981424288240862E-2</v>
      </c>
      <c r="U45">
        <f>(1/J45)*(G45-K45*'Single Atom'!F31)</f>
        <v>-2.8152015002497137</v>
      </c>
      <c r="V45" s="7">
        <f t="shared" si="4"/>
        <v>1.8510677045244356E-3</v>
      </c>
      <c r="W45">
        <f>(1/J45)*(H45-K45*'Single Atom'!G31)</f>
        <v>-2.8264780999998038</v>
      </c>
      <c r="X45" s="7">
        <f t="shared" si="5"/>
        <v>5.8640925266205566E-3</v>
      </c>
    </row>
    <row r="46" spans="1:24" x14ac:dyDescent="0.25">
      <c r="A46" s="3">
        <v>21</v>
      </c>
      <c r="B46" s="3" t="s">
        <v>45</v>
      </c>
      <c r="C46" s="3" t="s">
        <v>46</v>
      </c>
      <c r="D46" s="3">
        <v>-180.46022288360001</v>
      </c>
      <c r="E46" s="3">
        <v>-180.45918003529999</v>
      </c>
      <c r="F46" s="3">
        <v>-179.46594386140001</v>
      </c>
      <c r="G46" s="3">
        <v>-179.46496627709999</v>
      </c>
      <c r="H46" s="3">
        <v>-179.46363631470001</v>
      </c>
      <c r="I46" s="26"/>
      <c r="J46" s="3">
        <v>1</v>
      </c>
      <c r="K46" s="3">
        <v>1</v>
      </c>
      <c r="L46" s="3">
        <v>0</v>
      </c>
      <c r="M46" s="3"/>
      <c r="N46" s="3">
        <v>-3.43</v>
      </c>
      <c r="O46">
        <f>(1/J46)*(D46-K46*'Single Atom'!C26)</f>
        <v>-5.9995617161000041</v>
      </c>
      <c r="P46" s="7">
        <f t="shared" si="0"/>
        <v>0.74914335746355798</v>
      </c>
      <c r="Q46">
        <f>(1/J46)*(E46-K46*'Single Atom'!D26)</f>
        <v>-5.9980818423999835</v>
      </c>
      <c r="R46" s="7">
        <f t="shared" si="1"/>
        <v>0.74871190740524296</v>
      </c>
      <c r="S46">
        <f>(1/J46)*(F46-K46*'Single Atom'!E26)</f>
        <v>-5.1901920267000037</v>
      </c>
      <c r="T46" s="7">
        <f t="shared" si="2"/>
        <v>0.51317551798833916</v>
      </c>
      <c r="U46">
        <f>(1/J46)*(G46-K46*'Single Atom'!F26)</f>
        <v>-5.1889647294999861</v>
      </c>
      <c r="V46" s="7">
        <f t="shared" si="4"/>
        <v>0.51281770539358185</v>
      </c>
      <c r="W46">
        <f>(1/J46)*(H46-K46*'Single Atom'!G26)</f>
        <v>-5.1873978951000197</v>
      </c>
      <c r="X46" s="7">
        <f t="shared" si="5"/>
        <v>0.51236090236152165</v>
      </c>
    </row>
    <row r="47" spans="1:24" ht="18" x14ac:dyDescent="0.35">
      <c r="A47" s="3">
        <v>22</v>
      </c>
      <c r="B47" s="3" t="s">
        <v>47</v>
      </c>
      <c r="C47" s="3" t="s">
        <v>48</v>
      </c>
      <c r="D47" s="3">
        <v>-195.01295647559999</v>
      </c>
      <c r="E47" s="3">
        <v>-195.013507245</v>
      </c>
      <c r="F47" s="3">
        <v>-190.92525134990001</v>
      </c>
      <c r="G47" s="3">
        <v>-190.88874920769999</v>
      </c>
      <c r="H47" s="3">
        <v>-190.8625660333</v>
      </c>
      <c r="I47" s="26"/>
      <c r="J47" s="3">
        <v>2</v>
      </c>
      <c r="K47" s="3">
        <v>2</v>
      </c>
      <c r="L47" s="3">
        <v>0</v>
      </c>
      <c r="M47" s="3"/>
      <c r="N47" s="3">
        <v>-3.14</v>
      </c>
      <c r="O47">
        <f>(1/J47)*(D47-K47*'Single Atom'!C32)</f>
        <v>-4.5786245582600031</v>
      </c>
      <c r="P47" s="7">
        <f t="shared" si="0"/>
        <v>0.45816068734394999</v>
      </c>
      <c r="Q47">
        <f>(1/J47)*(E47-K47*'Single Atom'!D32)</f>
        <v>-4.5775292360300028</v>
      </c>
      <c r="R47" s="7">
        <f t="shared" si="1"/>
        <v>0.45781185860828111</v>
      </c>
      <c r="S47">
        <f>(1/J47)*(F47-K47*'Single Atom'!E32)</f>
        <v>-3.7725820050400074</v>
      </c>
      <c r="T47" s="7">
        <f t="shared" si="2"/>
        <v>0.20145923727388765</v>
      </c>
      <c r="U47">
        <f>(1/J47)*(G47-K47*'Single Atom'!F32)</f>
        <v>-3.7530706137499976</v>
      </c>
      <c r="V47" s="7">
        <f t="shared" si="4"/>
        <v>0.19524541839171894</v>
      </c>
      <c r="W47">
        <f>(1/J47)*(H47-K47*'Single Atom'!G32)</f>
        <v>-3.7412361887100047</v>
      </c>
      <c r="X47" s="7">
        <f t="shared" si="5"/>
        <v>0.19147649321974669</v>
      </c>
    </row>
    <row r="48" spans="1:24" x14ac:dyDescent="0.25">
      <c r="A48" s="3">
        <v>23</v>
      </c>
      <c r="B48" s="3" t="s">
        <v>49</v>
      </c>
      <c r="C48" s="3" t="s">
        <v>50</v>
      </c>
      <c r="D48" s="3">
        <v>-1992.8690301510001</v>
      </c>
      <c r="E48" s="3">
        <v>-1993.0882161110001</v>
      </c>
      <c r="F48" s="3">
        <v>-1989.435237274</v>
      </c>
      <c r="G48" s="3">
        <v>-1989.860407333</v>
      </c>
      <c r="H48" s="3">
        <v>-1989.9228474609999</v>
      </c>
      <c r="I48" s="26"/>
      <c r="J48" s="3">
        <v>2</v>
      </c>
      <c r="K48" s="3">
        <v>1</v>
      </c>
      <c r="L48" s="3">
        <v>1</v>
      </c>
      <c r="M48" s="3"/>
      <c r="N48" s="3">
        <v>-3.1019999999999999</v>
      </c>
      <c r="O48">
        <f>(1/J48)*(D48-K48*'Single Atom'!C22-Energy!L48*'Single Atom'!C20)</f>
        <v>-3.9948004463500695</v>
      </c>
      <c r="P48" s="7">
        <f t="shared" si="0"/>
        <v>0.28781445723728871</v>
      </c>
      <c r="Q48">
        <f>(1/J48)*(E48-K48*'Single Atom'!D22-Energy!L48*'Single Atom'!D20)</f>
        <v>-4.1037651859999755</v>
      </c>
      <c r="R48" s="7">
        <f t="shared" si="1"/>
        <v>0.32294171050934095</v>
      </c>
      <c r="S48">
        <f>(1/J48)*(F48-K48*'Single Atom'!E22-Energy!L48*'Single Atom'!E20)</f>
        <v>-3.224054641700036</v>
      </c>
      <c r="T48" s="7">
        <f>IF(N48=0, "No data",((S48-N48)/N48))</f>
        <v>3.9347079851720215E-2</v>
      </c>
      <c r="U48">
        <f>(1/J48)*(G48-K48*'Single Atom'!F22-Energy!L48*'Single Atom'!F20)</f>
        <v>-3.4363752655499411</v>
      </c>
      <c r="V48" s="7">
        <f t="shared" si="4"/>
        <v>0.10779344472918802</v>
      </c>
      <c r="W48">
        <f>(1/J48)*(H48-K48*'Single Atom'!G22-Energy!L48*'Single Atom'!G20)</f>
        <v>-3.4671456977499417</v>
      </c>
      <c r="X48" s="7">
        <f t="shared" si="5"/>
        <v>0.11771299089295355</v>
      </c>
    </row>
    <row r="49" spans="2:24" x14ac:dyDescent="0.25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2:24" x14ac:dyDescent="0.2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t="s">
        <v>164</v>
      </c>
      <c r="P50" s="17">
        <f>AVERAGE(P43:P48)</f>
        <v>0.43968899048005</v>
      </c>
      <c r="Q50" t="s">
        <v>164</v>
      </c>
      <c r="R50" s="17">
        <f>AVERAGE(R43:R48)</f>
        <v>0.44795549415295954</v>
      </c>
      <c r="S50" t="s">
        <v>164</v>
      </c>
      <c r="T50" s="17">
        <f>AVERAGE(T43:T48)</f>
        <v>0.19124081485054698</v>
      </c>
      <c r="U50" t="s">
        <v>164</v>
      </c>
      <c r="V50" s="17">
        <f>AVERAGE(V43:V48)</f>
        <v>0.20442690905475333</v>
      </c>
      <c r="W50" t="s">
        <v>164</v>
      </c>
      <c r="X50" s="17">
        <f>AVERAGE(X43:X48)</f>
        <v>0.2068536197502106</v>
      </c>
    </row>
    <row r="51" spans="2:24" x14ac:dyDescent="0.25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0" t="s">
        <v>165</v>
      </c>
      <c r="P51" s="27">
        <f>AVERAGE(P6:P9,P15:P19,P25:P28,P34:P37,P43:P48)</f>
        <v>0.43589691112628448</v>
      </c>
      <c r="Q51" s="20" t="s">
        <v>165</v>
      </c>
      <c r="R51" s="27">
        <f>AVERAGE(R6:R9,R15:R19,R25:R28,R34:R37,R43:R48)</f>
        <v>0.4360832310437695</v>
      </c>
      <c r="S51" s="20" t="s">
        <v>165</v>
      </c>
      <c r="T51" s="27">
        <f>AVERAGE(T6:T9,T15:T19,T25:T28,T34:T37,T43:T48)</f>
        <v>0.25479044793246231</v>
      </c>
      <c r="U51" s="20" t="s">
        <v>165</v>
      </c>
      <c r="V51" s="27">
        <f>AVERAGE(V6:V9,V15:V19,V25:V28,V34:V37,V43:V48)</f>
        <v>0.23736626418520651</v>
      </c>
      <c r="W51" s="20" t="s">
        <v>165</v>
      </c>
      <c r="X51" s="27">
        <f>AVERAGE(X6:X9,X15:X19,X25:X28,X34:X37,X43:X48)</f>
        <v>0.24192999657417097</v>
      </c>
    </row>
    <row r="52" spans="2:24" x14ac:dyDescent="0.25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</sheetData>
  <mergeCells count="12">
    <mergeCell ref="Y3:Z3"/>
    <mergeCell ref="W16:X16"/>
    <mergeCell ref="U26:V26"/>
    <mergeCell ref="U28:V28"/>
    <mergeCell ref="W28:X28"/>
    <mergeCell ref="D1:H1"/>
    <mergeCell ref="N1:X1"/>
    <mergeCell ref="O3:P3"/>
    <mergeCell ref="Q3:R3"/>
    <mergeCell ref="S3:T3"/>
    <mergeCell ref="U3:V3"/>
    <mergeCell ref="W3:X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108" sqref="M108"/>
    </sheetView>
  </sheetViews>
  <sheetFormatPr defaultRowHeight="15" x14ac:dyDescent="0.25"/>
  <cols>
    <col min="1" max="1" width="3" bestFit="1" customWidth="1"/>
    <col min="2" max="2" width="20.140625" bestFit="1" customWidth="1"/>
    <col min="3" max="3" width="8.28515625" bestFit="1" customWidth="1"/>
    <col min="4" max="4" width="11.28515625" bestFit="1" customWidth="1"/>
    <col min="5" max="5" width="15" bestFit="1" customWidth="1"/>
    <col min="6" max="6" width="12" bestFit="1" customWidth="1"/>
    <col min="7" max="7" width="15" bestFit="1" customWidth="1"/>
    <col min="8" max="8" width="12" bestFit="1" customWidth="1"/>
    <col min="9" max="9" width="15" bestFit="1" customWidth="1"/>
    <col min="10" max="10" width="12" bestFit="1" customWidth="1"/>
    <col min="11" max="11" width="26.140625" bestFit="1" customWidth="1"/>
    <col min="12" max="12" width="12" bestFit="1" customWidth="1"/>
    <col min="13" max="13" width="26.140625" bestFit="1" customWidth="1"/>
    <col min="14" max="14" width="12" bestFit="1" customWidth="1"/>
  </cols>
  <sheetData>
    <row r="1" spans="1:16" x14ac:dyDescent="0.25">
      <c r="A1" s="1" t="s">
        <v>51</v>
      </c>
      <c r="B1" s="1" t="s">
        <v>52</v>
      </c>
      <c r="C1" s="1" t="s">
        <v>53</v>
      </c>
      <c r="D1" s="43" t="s">
        <v>68</v>
      </c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x14ac:dyDescent="0.25">
      <c r="A3" s="2"/>
      <c r="B3" s="2"/>
      <c r="C3" s="2"/>
      <c r="D3" s="2" t="s">
        <v>66</v>
      </c>
      <c r="E3" s="44" t="s">
        <v>55</v>
      </c>
      <c r="F3" s="44"/>
      <c r="G3" s="44" t="s">
        <v>56</v>
      </c>
      <c r="H3" s="44"/>
      <c r="I3" s="44" t="s">
        <v>57</v>
      </c>
      <c r="J3" s="44"/>
      <c r="K3" s="44" t="s">
        <v>58</v>
      </c>
      <c r="L3" s="44"/>
      <c r="M3" s="44" t="s">
        <v>59</v>
      </c>
      <c r="N3" s="44"/>
      <c r="O3" s="45" t="s">
        <v>186</v>
      </c>
      <c r="P3" s="45"/>
    </row>
    <row r="4" spans="1:16" x14ac:dyDescent="0.25">
      <c r="A4" s="2"/>
      <c r="B4" s="1" t="s">
        <v>0</v>
      </c>
      <c r="C4" s="2"/>
      <c r="D4" s="2" t="s">
        <v>60</v>
      </c>
      <c r="E4" s="2" t="s">
        <v>60</v>
      </c>
      <c r="F4" s="2" t="s">
        <v>69</v>
      </c>
      <c r="G4" s="2" t="s">
        <v>60</v>
      </c>
      <c r="H4" s="2" t="s">
        <v>69</v>
      </c>
      <c r="I4" s="2" t="s">
        <v>60</v>
      </c>
      <c r="J4" s="2" t="s">
        <v>69</v>
      </c>
      <c r="K4" s="2" t="s">
        <v>60</v>
      </c>
      <c r="L4" s="2" t="s">
        <v>69</v>
      </c>
      <c r="M4" s="2" t="s">
        <v>60</v>
      </c>
      <c r="N4" s="2" t="s">
        <v>69</v>
      </c>
      <c r="O4" s="36" t="s">
        <v>60</v>
      </c>
      <c r="P4" s="36" t="s">
        <v>69</v>
      </c>
    </row>
    <row r="5" spans="1:16" x14ac:dyDescent="0.25">
      <c r="A5" s="2"/>
      <c r="B5" s="2"/>
      <c r="C5" s="3"/>
      <c r="D5" s="3"/>
    </row>
    <row r="6" spans="1:16" ht="18" x14ac:dyDescent="0.35">
      <c r="A6" s="3">
        <v>1</v>
      </c>
      <c r="B6" s="3" t="s">
        <v>1</v>
      </c>
      <c r="C6" s="3" t="s">
        <v>2</v>
      </c>
      <c r="D6" s="3">
        <v>3.8</v>
      </c>
      <c r="E6" s="3">
        <v>4.0199999999999996</v>
      </c>
      <c r="F6" s="15">
        <f>IF(ISBLANK(D6), "No data", IF(D6=0,"No band gap",ABS((E6-D6)/D6)))</f>
        <v>5.78947368421052E-2</v>
      </c>
      <c r="G6" s="3">
        <v>3.931</v>
      </c>
      <c r="H6" s="15">
        <f>IF(ISBLANK(D6), "No data", IF(D6=0,"No band gap",ABS((G6-D6)/D6)))</f>
        <v>3.4473684210526379E-2</v>
      </c>
      <c r="I6" s="3">
        <v>4.3600000000000003</v>
      </c>
      <c r="J6" s="15">
        <f>IF(ISBLANK(D6), "No data", IF(D6=0,"No band gap",ABS((I6-D6)/D6)))</f>
        <v>0.1473684210526317</v>
      </c>
      <c r="K6" s="3">
        <v>4.1459999999999999</v>
      </c>
      <c r="L6" s="15">
        <f>IF(ISTEXT(K6), "N/A", IF(ISBLANK(D6), "No data", IF(D6=0,"No band gap",ABS((K6-D6)/D6))))</f>
        <v>9.1052631578947399E-2</v>
      </c>
      <c r="M6" s="3">
        <v>4.2619999999999996</v>
      </c>
      <c r="N6" s="15">
        <f>IF(ISTEXT(M6), "N/A", IF(ISBLANK(D6), "No data", IF(D6=0,"No band gap",ABS((M6-D6)/D6))))</f>
        <v>0.12157894736842099</v>
      </c>
      <c r="O6" s="26"/>
    </row>
    <row r="7" spans="1:16" ht="18" x14ac:dyDescent="0.35">
      <c r="A7" s="3">
        <v>2</v>
      </c>
      <c r="B7" s="3" t="s">
        <v>3</v>
      </c>
      <c r="C7" s="3" t="s">
        <v>4</v>
      </c>
      <c r="D7" s="3">
        <v>0</v>
      </c>
      <c r="E7" s="3">
        <v>0</v>
      </c>
      <c r="F7" s="37" t="str">
        <f>IF(ISBLANK(D7),"No data",IF(AND(D7=0,E7=0),"0%",ABS((E7-D7)/E7)))</f>
        <v>0%</v>
      </c>
      <c r="G7" s="3">
        <v>0</v>
      </c>
      <c r="H7" s="37" t="str">
        <f>IF(ISBLANK(D7),"No data",IF(AND(D7=0,G7=0),"0%",ABS((G7-D7)/G7)))</f>
        <v>0%</v>
      </c>
      <c r="I7" s="3">
        <v>0</v>
      </c>
      <c r="J7" s="37" t="str">
        <f>IF(ISBLANK(D7),"No data",IF(AND(D7=0,I7=0),"0%",ABS((I7-D7)/I7)))</f>
        <v>0%</v>
      </c>
      <c r="K7" s="3">
        <v>0</v>
      </c>
      <c r="L7" s="37" t="str">
        <f>IF(ISBLANK(D7),"No data",IF(AND(D7=0,K7=0),"0%",ABS((K7-D7)/K7)))</f>
        <v>0%</v>
      </c>
      <c r="M7" s="3">
        <v>0</v>
      </c>
      <c r="N7" s="37" t="str">
        <f>IF(ISBLANK(D7),"No data",IF(AND(D7=0,M7=0),"0%",ABS((M7-D7)/M7)))</f>
        <v>0%</v>
      </c>
      <c r="O7" s="26"/>
    </row>
    <row r="8" spans="1:16" x14ac:dyDescent="0.25">
      <c r="A8" s="3">
        <v>3</v>
      </c>
      <c r="B8" s="3" t="s">
        <v>5</v>
      </c>
      <c r="C8" s="3" t="s">
        <v>6</v>
      </c>
      <c r="D8" s="49">
        <v>1.3440000000000001</v>
      </c>
      <c r="E8" s="3">
        <v>0.58199999999999996</v>
      </c>
      <c r="F8" s="15">
        <f>IF(ISBLANK(D8), "No data", IF(D8=0,"No band gap",ABS((E8-D8)/D8)))</f>
        <v>0.56696428571428581</v>
      </c>
      <c r="G8" s="3">
        <v>0.64200000000000002</v>
      </c>
      <c r="H8" s="15">
        <f>IF(ISBLANK(D8), "No data", IF(D8=0,"No band gap",ABS((G8-D8)/D8)))</f>
        <v>0.5223214285714286</v>
      </c>
      <c r="I8" s="3">
        <v>0.433</v>
      </c>
      <c r="J8" s="15">
        <f>IF(ISBLANK(D8), "No data", IF(D8=0,"No band gap",ABS((I8-D8)/D8)))</f>
        <v>0.67782738095238093</v>
      </c>
      <c r="K8" s="3">
        <v>0.76700000000000002</v>
      </c>
      <c r="L8" s="7">
        <f>IF(ISTEXT(K8), "N/A", IF(ISBLANK(D8), "No data", IF(D8=0,"No band gap",ABS((K8-D8)/D8))))</f>
        <v>0.42931547619047622</v>
      </c>
      <c r="M8" s="6" t="s">
        <v>71</v>
      </c>
      <c r="N8" s="14" t="str">
        <f>IF(ISTEXT(M8), "N/A", IF(ISBLANK(D8), "No data", IF(D8=0,"No band gap",ABS((M8-D8)/D8))))</f>
        <v>N/A</v>
      </c>
    </row>
    <row r="9" spans="1:16" ht="18" x14ac:dyDescent="0.35">
      <c r="A9" s="3">
        <v>4</v>
      </c>
      <c r="B9" s="2" t="s">
        <v>7</v>
      </c>
      <c r="C9" s="3" t="s">
        <v>8</v>
      </c>
      <c r="D9" s="3">
        <v>1.1200000000000001</v>
      </c>
      <c r="E9" s="2">
        <v>0.45400000000000001</v>
      </c>
      <c r="F9" s="7">
        <f>IF(ISBLANK(D9), "No data", IF(D9=0,"No band gap",ABS((E9-D9)/D9)))</f>
        <v>0.59464285714285725</v>
      </c>
      <c r="G9" s="2">
        <v>0.42899999999999999</v>
      </c>
      <c r="H9" s="7">
        <f>IF(ISBLANK(D9), "No data", IF(D9=0,"No band gap",ABS((G9-D9)/D9)))</f>
        <v>0.61696428571428574</v>
      </c>
      <c r="I9" s="2">
        <v>0.621</v>
      </c>
      <c r="J9" s="7">
        <f>IF(ISBLANK(D9), "No data", IF(D9=0,"No band gap",ABS((I9-D9)/D9)))</f>
        <v>0.44553571428571437</v>
      </c>
      <c r="K9" s="2">
        <v>0.56899999999999995</v>
      </c>
      <c r="L9" s="7">
        <f>IF(ISTEXT(K9), "N/A", IF(ISBLANK(D9), "No data", IF(D9=0,"No band gap",ABS((K9-D9)/D9))))</f>
        <v>0.4919642857142858</v>
      </c>
      <c r="M9" s="2">
        <v>0.59799999999999998</v>
      </c>
      <c r="N9" s="7">
        <f>IF(ISTEXT(M9), "N/A", IF(ISBLANK(D9), "No data", IF(D9=0,"No band gap",ABS((M9-D9)/D9))))</f>
        <v>0.46607142857142864</v>
      </c>
    </row>
    <row r="10" spans="1:16" x14ac:dyDescent="0.25">
      <c r="A10" s="3"/>
      <c r="B10" s="2"/>
      <c r="C10" s="3"/>
      <c r="D10" s="3"/>
      <c r="E10" s="2"/>
      <c r="F10" s="7"/>
      <c r="G10" s="2"/>
      <c r="H10" s="7"/>
      <c r="I10" s="2"/>
      <c r="J10" s="7"/>
      <c r="K10" s="2"/>
      <c r="L10" s="7"/>
      <c r="M10" s="2"/>
      <c r="N10" s="7"/>
    </row>
    <row r="11" spans="1:16" x14ac:dyDescent="0.25">
      <c r="A11" s="3"/>
      <c r="B11" s="2"/>
      <c r="C11" s="3"/>
      <c r="D11" s="3"/>
      <c r="E11" s="2"/>
      <c r="F11" s="7"/>
      <c r="G11" s="2"/>
      <c r="H11" s="7"/>
      <c r="I11" s="2"/>
      <c r="J11" s="7"/>
      <c r="K11" s="2"/>
      <c r="L11" s="7"/>
      <c r="M11" s="2"/>
      <c r="N11" s="7"/>
    </row>
    <row r="12" spans="1:16" x14ac:dyDescent="0.25">
      <c r="A12" s="3"/>
      <c r="B12" s="2"/>
      <c r="C12" s="3"/>
      <c r="D12" s="3"/>
      <c r="E12" s="24" t="s">
        <v>83</v>
      </c>
      <c r="F12" s="17">
        <f>AVERAGE(F6:F9)</f>
        <v>0.40650062656641611</v>
      </c>
      <c r="G12" s="24" t="s">
        <v>83</v>
      </c>
      <c r="H12" s="17">
        <f>AVERAGE(H6:H9)</f>
        <v>0.3912531328320803</v>
      </c>
      <c r="I12" s="24" t="s">
        <v>83</v>
      </c>
      <c r="J12" s="17">
        <f>AVERAGE(J6:J9)</f>
        <v>0.42357717209690904</v>
      </c>
      <c r="K12" s="24" t="s">
        <v>83</v>
      </c>
      <c r="L12" s="17">
        <f>AVERAGE(L6:L9)</f>
        <v>0.33744413116123645</v>
      </c>
      <c r="M12" s="24" t="s">
        <v>83</v>
      </c>
      <c r="N12" s="17">
        <f>AVERAGE(N6:N9)</f>
        <v>0.29382518796992479</v>
      </c>
    </row>
    <row r="13" spans="1:16" x14ac:dyDescent="0.25">
      <c r="A13" s="3"/>
      <c r="B13" s="1" t="s">
        <v>9</v>
      </c>
      <c r="C13" s="3"/>
      <c r="D13" s="3"/>
      <c r="E13" s="2"/>
      <c r="F13" s="7"/>
      <c r="G13" s="2"/>
      <c r="H13" s="7"/>
      <c r="I13" s="2"/>
      <c r="J13" s="7"/>
      <c r="K13" s="2"/>
      <c r="L13" s="7"/>
      <c r="M13" s="2"/>
      <c r="N13" s="7"/>
    </row>
    <row r="14" spans="1:16" x14ac:dyDescent="0.25">
      <c r="A14" s="3"/>
      <c r="B14" s="2"/>
      <c r="C14" s="3"/>
      <c r="D14" s="3"/>
      <c r="E14" s="2"/>
      <c r="F14" s="7"/>
      <c r="G14" s="2"/>
      <c r="H14" s="7"/>
      <c r="I14" s="2"/>
      <c r="J14" s="7"/>
      <c r="K14" s="2"/>
      <c r="L14" s="7"/>
      <c r="M14" s="2"/>
      <c r="N14" s="7"/>
    </row>
    <row r="15" spans="1:16" x14ac:dyDescent="0.25">
      <c r="A15" s="3">
        <v>5</v>
      </c>
      <c r="B15" s="2" t="s">
        <v>10</v>
      </c>
      <c r="C15" s="3" t="s">
        <v>11</v>
      </c>
      <c r="D15" s="3">
        <v>7.4</v>
      </c>
      <c r="E15" s="3">
        <v>4.7489999999999997</v>
      </c>
      <c r="F15" s="7">
        <f>IF(ISBLANK(D15), "No data", IF(D15=0,"No band gap",ABS((E15-D15)/D15)))</f>
        <v>0.3582432432432433</v>
      </c>
      <c r="G15" s="3">
        <v>5.016</v>
      </c>
      <c r="H15" s="15">
        <f>IF(ISBLANK(D15), "No data", IF(D15=0,"No band gap",ABS((G15-D15)/D15)))</f>
        <v>0.3221621621621622</v>
      </c>
      <c r="I15" s="3">
        <v>4.2270000000000003</v>
      </c>
      <c r="J15" s="15">
        <f>IF(ISBLANK(D15), "No data", IF(D15=0,"No band gap",ABS((I15-D15)/D15)))</f>
        <v>0.42878378378378379</v>
      </c>
      <c r="K15" s="3">
        <v>4.5960000000000001</v>
      </c>
      <c r="L15" s="15">
        <f>IF(ISTEXT(K15), "N/A", IF(ISBLANK(D15), "No data", IF(D15=0,"No band gap",ABS((K15-D15)/D15))))</f>
        <v>0.37891891891891893</v>
      </c>
      <c r="M15" s="3">
        <v>4.6289999999999996</v>
      </c>
      <c r="N15" s="15">
        <f>IF(ISTEXT(M15), "N/A", IF(ISBLANK(D15), "No data", IF(D15=0,"No band gap",ABS((M15-D15)/D15))))</f>
        <v>0.37445945945945958</v>
      </c>
      <c r="O15" s="26"/>
    </row>
    <row r="16" spans="1:16" ht="18" x14ac:dyDescent="0.35">
      <c r="A16" s="3">
        <v>6</v>
      </c>
      <c r="B16" s="2" t="s">
        <v>12</v>
      </c>
      <c r="C16" s="3" t="s">
        <v>13</v>
      </c>
      <c r="D16" s="3">
        <v>0</v>
      </c>
      <c r="E16" s="2">
        <v>2.1999999999999999E-2</v>
      </c>
      <c r="F16" s="7" t="str">
        <f>IF(ISBLANK(D16), "No data", IF(D16=0,"No band gap",ABS((E16-D16)/D16)))</f>
        <v>No band gap</v>
      </c>
      <c r="G16" s="2">
        <v>0</v>
      </c>
      <c r="H16" s="7" t="str">
        <f>IF(ISBLANK(D16), "No data", IF(D16=0,"No band gap",ABS((G16-D16)/D16)))</f>
        <v>No band gap</v>
      </c>
      <c r="I16" s="2">
        <v>0</v>
      </c>
      <c r="J16" s="7" t="str">
        <f>IF(ISBLANK(D16), "No data", IF(D16=0,"No band gap",ABS((I16-D16)/D16)))</f>
        <v>No band gap</v>
      </c>
      <c r="K16" s="2">
        <v>0</v>
      </c>
      <c r="L16" s="7" t="str">
        <f>IF(ISTEXT(K16), "N/A", IF(ISBLANK(D16), "No data", IF(D16=0,"No band gap",ABS((K16-D16)/D16))))</f>
        <v>No band gap</v>
      </c>
      <c r="M16" s="25" t="s">
        <v>86</v>
      </c>
      <c r="N16" s="14" t="str">
        <f>IF(ISTEXT(M16), "N/A", IF(ISBLANK(D16), "No data", IF(D16=0,"No band gap",ABS((M16-D16)/D16))))</f>
        <v>N/A</v>
      </c>
    </row>
    <row r="17" spans="1:14" ht="18" x14ac:dyDescent="0.35">
      <c r="A17" s="3">
        <v>7</v>
      </c>
      <c r="B17" s="2" t="s">
        <v>14</v>
      </c>
      <c r="C17" s="3" t="s">
        <v>15</v>
      </c>
      <c r="D17" s="3"/>
      <c r="E17" s="2">
        <v>6.359</v>
      </c>
      <c r="F17" s="7" t="str">
        <f>IF(ISBLANK(D17), "No data", IF(D17=0,"No band gap",ABS((E17-D17)/D17)))</f>
        <v>No data</v>
      </c>
      <c r="G17" s="2">
        <v>6.4029999999999996</v>
      </c>
      <c r="H17" s="7" t="str">
        <f>IF(ISBLANK(D17), "No data", IF(D17=0,"No band gap",ABS((G17-D17)/D17)))</f>
        <v>No data</v>
      </c>
      <c r="I17" s="2">
        <v>6.1390000000000002</v>
      </c>
      <c r="J17" s="7" t="str">
        <f>IF(ISBLANK(D17), "No data", IF(D17=0,"No band gap",ABS((I17-D17)/D17)))</f>
        <v>No data</v>
      </c>
      <c r="K17" s="2">
        <v>6.2119999999999997</v>
      </c>
      <c r="L17" s="7" t="str">
        <f>IF(ISTEXT(K17), "N/A", IF(ISBLANK(D17), "No data", IF(D17=0,"No band gap",ABS((K17-D17)/D17))))</f>
        <v>No data</v>
      </c>
      <c r="M17" s="2">
        <v>6.17</v>
      </c>
      <c r="N17" s="7" t="str">
        <f>IF(ISTEXT(M17), "N/A", IF(ISBLANK(D17), "No data", IF(D17=0,"No band gap",ABS((M17-D17)/D17))))</f>
        <v>No data</v>
      </c>
    </row>
    <row r="18" spans="1:14" x14ac:dyDescent="0.25">
      <c r="A18" s="3">
        <v>8</v>
      </c>
      <c r="B18" s="2" t="s">
        <v>16</v>
      </c>
      <c r="C18" s="3" t="s">
        <v>17</v>
      </c>
      <c r="D18" s="3">
        <v>8.9700000000000006</v>
      </c>
      <c r="E18" s="2">
        <v>5.0709999999999997</v>
      </c>
      <c r="F18" s="7">
        <f>IF(ISBLANK(D18), "No data", IF(D18=0,"No band gap",ABS((E18-D18)/D18)))</f>
        <v>0.43467112597547386</v>
      </c>
      <c r="G18" s="2">
        <v>5.3780000000000001</v>
      </c>
      <c r="H18" s="7">
        <f>IF(ISBLANK(D18), "No data", IF(D18=0,"No band gap",ABS((G18-D18)/D18)))</f>
        <v>0.40044593088071351</v>
      </c>
      <c r="I18" s="2">
        <v>4.9950000000000001</v>
      </c>
      <c r="J18" s="7">
        <f>IF(ISBLANK(D18), "No data", IF(D18=0,"No band gap",ABS((I18-D18)/D18)))</f>
        <v>0.44314381270903014</v>
      </c>
      <c r="K18" s="2">
        <v>5.07</v>
      </c>
      <c r="L18" s="7">
        <f>IF(ISTEXT(K18), "N/A", IF(ISBLANK(D18), "No data", IF(D18=0,"No band gap",ABS((K18-D18)/D18))))</f>
        <v>0.43478260869565216</v>
      </c>
      <c r="M18" s="2">
        <v>5.6769999999999996</v>
      </c>
      <c r="N18" s="7">
        <f>IF(ISTEXT(M18), "N/A", IF(ISBLANK(D18), "No data", IF(D18=0,"No band gap",ABS((M18-D18)/D18))))</f>
        <v>0.36711259754738024</v>
      </c>
    </row>
    <row r="19" spans="1:14" x14ac:dyDescent="0.25">
      <c r="A19" s="4">
        <v>9</v>
      </c>
      <c r="B19" s="2" t="s">
        <v>18</v>
      </c>
      <c r="C19" s="3" t="s">
        <v>19</v>
      </c>
      <c r="D19" s="3">
        <v>12.4</v>
      </c>
      <c r="E19" s="4">
        <v>9.8710000000000004</v>
      </c>
      <c r="F19" s="7">
        <f>IF(ISBLANK(D19), "No data", IF(D19=0,"No band gap",ABS((E19-D19)/D19)))</f>
        <v>0.2039516129032258</v>
      </c>
      <c r="G19" s="4">
        <v>9.8710000000000004</v>
      </c>
      <c r="H19" s="7">
        <f>IF(ISBLANK(D19), "No data", IF(D19=0,"No band gap",ABS((G19-D19)/D19)))</f>
        <v>0.2039516129032258</v>
      </c>
      <c r="I19" s="4">
        <v>9.7490000000000006</v>
      </c>
      <c r="J19" s="7">
        <f>IF(ISBLANK(D19), "No data", IF(D19=0,"No band gap",ABS((I19-D19)/D19)))</f>
        <v>0.21379032258064515</v>
      </c>
      <c r="K19" s="4">
        <v>9.7490000000000006</v>
      </c>
      <c r="L19" s="7">
        <f>IF(ISTEXT(K19), "N/A", IF(ISBLANK(D19), "No data", IF(D19=0,"No band gap",ABS((K19-D19)/D19))))</f>
        <v>0.21379032258064515</v>
      </c>
      <c r="M19" s="4">
        <v>9.7490000000000006</v>
      </c>
      <c r="N19" s="7">
        <f>IF(ISTEXT(M19), "N/A", IF(ISBLANK(D19), "No data", IF(D19=0,"No band gap",ABS((M19-D19)/D19))))</f>
        <v>0.21379032258064515</v>
      </c>
    </row>
    <row r="20" spans="1:14" x14ac:dyDescent="0.25">
      <c r="A20" s="3"/>
      <c r="B20" s="2"/>
      <c r="C20" s="3"/>
      <c r="D20" s="3"/>
      <c r="E20" s="2"/>
      <c r="F20" s="7"/>
      <c r="G20" s="2"/>
      <c r="H20" s="7"/>
      <c r="I20" s="2"/>
      <c r="J20" s="7"/>
      <c r="K20" s="2"/>
      <c r="L20" s="7"/>
      <c r="M20" s="2"/>
      <c r="N20" s="7"/>
    </row>
    <row r="21" spans="1:14" x14ac:dyDescent="0.25">
      <c r="A21" s="3"/>
      <c r="B21" s="2"/>
      <c r="C21" s="3"/>
      <c r="D21" s="3"/>
      <c r="E21" s="2"/>
      <c r="F21" s="7"/>
      <c r="G21" s="2"/>
      <c r="H21" s="7"/>
      <c r="I21" s="2"/>
      <c r="J21" s="7"/>
      <c r="K21" s="2"/>
      <c r="L21" s="7"/>
      <c r="M21" s="2"/>
      <c r="N21" s="7"/>
    </row>
    <row r="22" spans="1:14" x14ac:dyDescent="0.25">
      <c r="A22" s="3"/>
      <c r="B22" s="2"/>
      <c r="C22" s="3"/>
      <c r="D22" s="3"/>
      <c r="E22" s="24" t="s">
        <v>83</v>
      </c>
      <c r="F22" s="17">
        <f>AVERAGE(F15:F19)</f>
        <v>0.33228866070731433</v>
      </c>
      <c r="G22" s="24" t="s">
        <v>83</v>
      </c>
      <c r="H22" s="17">
        <f>AVERAGE(H15:H19)</f>
        <v>0.30885323531536718</v>
      </c>
      <c r="I22" s="24" t="s">
        <v>83</v>
      </c>
      <c r="J22" s="17">
        <f>AVERAGE(J15:J19)</f>
        <v>0.3619059730244864</v>
      </c>
      <c r="K22" s="24" t="s">
        <v>83</v>
      </c>
      <c r="L22" s="17">
        <f>AVERAGE(L15:L19)</f>
        <v>0.34249728339840546</v>
      </c>
      <c r="M22" s="24" t="s">
        <v>83</v>
      </c>
      <c r="N22" s="17">
        <f>AVERAGE(N15:N19)</f>
        <v>0.31845412652916166</v>
      </c>
    </row>
    <row r="23" spans="1:14" x14ac:dyDescent="0.25">
      <c r="A23" s="3"/>
      <c r="B23" s="1" t="s">
        <v>20</v>
      </c>
      <c r="C23" s="3"/>
      <c r="D23" s="3"/>
      <c r="E23" s="2"/>
      <c r="F23" s="7"/>
      <c r="G23" s="2"/>
      <c r="H23" s="7"/>
      <c r="I23" s="2"/>
      <c r="J23" s="7"/>
      <c r="K23" s="2"/>
      <c r="L23" s="7"/>
      <c r="M23" s="2"/>
      <c r="N23" s="7"/>
    </row>
    <row r="24" spans="1:14" x14ac:dyDescent="0.25">
      <c r="A24" s="3"/>
      <c r="B24" s="2"/>
      <c r="C24" s="3"/>
      <c r="D24" s="3"/>
      <c r="E24" s="2"/>
      <c r="F24" s="7"/>
      <c r="G24" s="2"/>
      <c r="H24" s="7"/>
      <c r="I24" s="2"/>
      <c r="J24" s="15"/>
      <c r="K24" s="2"/>
      <c r="L24" s="7"/>
      <c r="M24" s="2"/>
      <c r="N24" s="7"/>
    </row>
    <row r="25" spans="1:14" x14ac:dyDescent="0.25">
      <c r="A25" s="3">
        <v>10</v>
      </c>
      <c r="B25" s="2" t="s">
        <v>21</v>
      </c>
      <c r="C25" s="3" t="s">
        <v>22</v>
      </c>
      <c r="D25" s="3">
        <v>0</v>
      </c>
      <c r="E25" s="2">
        <v>0</v>
      </c>
      <c r="F25" s="37" t="str">
        <f>IF(ISBLANK(D25),"No data",IF(AND(D25=0,E25=0),"0%",ABS((E25-D25)/E25)))</f>
        <v>0%</v>
      </c>
      <c r="G25" s="3">
        <v>0</v>
      </c>
      <c r="H25" s="37" t="str">
        <f>IF(ISBLANK(D25),"No data",IF(AND(D25=0,G25=0),"0%",ABS((G25-D25)/G25)))</f>
        <v>0%</v>
      </c>
      <c r="I25" s="3">
        <v>0</v>
      </c>
      <c r="J25" s="37" t="str">
        <f>IF(ISBLANK(D25),"No data",IF(AND(D25=0,I25=0),"0%",ABS((I25-D25)/I25)))</f>
        <v>0%</v>
      </c>
      <c r="K25" s="2">
        <v>0</v>
      </c>
      <c r="L25" s="37" t="str">
        <f>IF(ISBLANK(D25),"No data",IF(AND(D25=0,K25=0),"0%",ABS((K25-D25)/K25)))</f>
        <v>0%</v>
      </c>
      <c r="M25" s="2">
        <v>0</v>
      </c>
      <c r="N25" s="37" t="str">
        <f>IF(ISBLANK(D25),"No data",IF(AND(D25=0,M25=0),"0%",ABS((M25-D25)/M25)))</f>
        <v>0%</v>
      </c>
    </row>
    <row r="26" spans="1:14" x14ac:dyDescent="0.25">
      <c r="A26" s="3">
        <v>11</v>
      </c>
      <c r="B26" s="2" t="s">
        <v>23</v>
      </c>
      <c r="C26" s="3" t="s">
        <v>24</v>
      </c>
      <c r="D26" s="3">
        <v>0</v>
      </c>
      <c r="E26" s="2">
        <v>0</v>
      </c>
      <c r="F26" s="37" t="str">
        <f>IF(ISBLANK(D26),"No data",IF(AND(D26=0,E26=0),"0%",ABS((E26-D26)/E26)))</f>
        <v>0%</v>
      </c>
      <c r="G26" s="3">
        <v>0</v>
      </c>
      <c r="H26" s="37" t="str">
        <f>IF(ISBLANK(D26),"No data",IF(AND(D26=0,G26=0),"0%",ABS((G26-D26)/G26)))</f>
        <v>0%</v>
      </c>
      <c r="I26" s="3">
        <v>0</v>
      </c>
      <c r="J26" s="37" t="str">
        <f>IF(ISBLANK(D26),"No data",IF(AND(D26=0,I26=0),"0%",ABS((I26-D26)/I26)))</f>
        <v>0%</v>
      </c>
      <c r="K26" s="25" t="s">
        <v>84</v>
      </c>
      <c r="L26" s="14" t="str">
        <f>IF(ISTEXT(K26), "N/A", IF(ISBLANK(D26), "No data", IF(D26=0,"No band gap",ABS((K26-D26)/D26))))</f>
        <v>N/A</v>
      </c>
      <c r="M26" s="2">
        <v>0</v>
      </c>
      <c r="N26" s="37" t="str">
        <f>IF(ISBLANK(D26),"No data",IF(AND(D26=0,M26=0),"0%",ABS((M26-D26)/M26)))</f>
        <v>0%</v>
      </c>
    </row>
    <row r="27" spans="1:14" x14ac:dyDescent="0.25">
      <c r="A27" s="3">
        <v>12</v>
      </c>
      <c r="B27" s="2" t="s">
        <v>25</v>
      </c>
      <c r="C27" s="3" t="s">
        <v>26</v>
      </c>
      <c r="D27" s="3">
        <v>0</v>
      </c>
      <c r="E27" s="2">
        <v>0</v>
      </c>
      <c r="F27" s="37" t="str">
        <f>IF(ISBLANK(D27),"No data",IF(AND(D27=0,E27=0),"0%",ABS((E27-D27)/E27)))</f>
        <v>0%</v>
      </c>
      <c r="G27" s="3">
        <v>0</v>
      </c>
      <c r="H27" s="37" t="str">
        <f>IF(ISBLANK(D27),"No data",IF(AND(D27=0,G27=0),"0%",ABS((G27-D27)/G27)))</f>
        <v>0%</v>
      </c>
      <c r="I27" s="3">
        <v>0</v>
      </c>
      <c r="J27" s="37" t="str">
        <f>IF(ISBLANK(D27),"No data",IF(AND(D27=0,I27=0),"0%",ABS((I27-D27)/I27)))</f>
        <v>0%</v>
      </c>
      <c r="K27" s="2">
        <v>0</v>
      </c>
      <c r="L27" s="37" t="str">
        <f>IF(ISBLANK(D27),"No data",IF(AND(D27=0,K27=0),"0%",ABS((K27-D27)/K27)))</f>
        <v>0%</v>
      </c>
      <c r="M27" s="2">
        <v>0</v>
      </c>
      <c r="N27" s="37" t="str">
        <f>IF(ISBLANK(D27),"No data",IF(AND(D27=0,M27=0),"0%",ABS((M27-D27)/M27)))</f>
        <v>0%</v>
      </c>
    </row>
    <row r="28" spans="1:14" ht="18" x14ac:dyDescent="0.35">
      <c r="A28" s="3">
        <v>13</v>
      </c>
      <c r="B28" s="2" t="s">
        <v>27</v>
      </c>
      <c r="C28" s="3" t="s">
        <v>28</v>
      </c>
      <c r="D28" s="3">
        <v>0</v>
      </c>
      <c r="E28" s="2">
        <v>0</v>
      </c>
      <c r="F28" s="37" t="str">
        <f>IF(ISBLANK(D28),"No data",IF(AND(D28=0,E28=0),"0%",ABS((E28-D28)/E28)))</f>
        <v>0%</v>
      </c>
      <c r="G28" s="3">
        <v>0</v>
      </c>
      <c r="H28" s="37" t="str">
        <f>IF(ISBLANK(D28),"No data",IF(AND(D28=0,G28=0),"0%",ABS((G28-D28)/G28)))</f>
        <v>0%</v>
      </c>
      <c r="I28" s="3">
        <v>0</v>
      </c>
      <c r="J28" s="37" t="str">
        <f>IF(ISBLANK(D28),"No data",IF(AND(D28=0,I28=0),"0%",ABS((I28-D28)/I28)))</f>
        <v>0%</v>
      </c>
      <c r="K28" s="25" t="s">
        <v>85</v>
      </c>
      <c r="L28" s="14" t="str">
        <f>IF(ISTEXT(K28), "N/A", IF(ISBLANK(D28), "No data", IF(D28=0,"No band gap",ABS((K28-D28)/D28))))</f>
        <v>N/A</v>
      </c>
      <c r="M28" s="25" t="s">
        <v>85</v>
      </c>
      <c r="N28" s="14" t="str">
        <f>IF(ISTEXT(M28), "N/A", IF(ISBLANK(D28), "No data", IF(D28=0,"No band gap",ABS((M28-D28)/D28))))</f>
        <v>N/A</v>
      </c>
    </row>
    <row r="29" spans="1:14" x14ac:dyDescent="0.25">
      <c r="A29" s="3"/>
      <c r="B29" s="2"/>
      <c r="C29" s="3"/>
      <c r="D29" s="3"/>
      <c r="E29" s="2"/>
      <c r="F29" s="15"/>
      <c r="G29" s="3"/>
      <c r="H29" s="15"/>
      <c r="I29" s="3"/>
      <c r="J29" s="7"/>
      <c r="K29" s="2"/>
      <c r="L29" s="7"/>
      <c r="M29" s="2"/>
      <c r="N29" s="7"/>
    </row>
    <row r="30" spans="1:14" x14ac:dyDescent="0.25">
      <c r="A30" s="3"/>
      <c r="B30" s="2"/>
      <c r="C30" s="3"/>
      <c r="D30" s="3"/>
      <c r="E30" s="2"/>
      <c r="F30" s="7"/>
      <c r="G30" s="2"/>
      <c r="H30" s="7"/>
      <c r="I30" s="2"/>
      <c r="J30" s="7"/>
      <c r="K30" s="2"/>
      <c r="L30" s="7"/>
      <c r="M30" s="2"/>
      <c r="N30" s="7"/>
    </row>
    <row r="31" spans="1:14" x14ac:dyDescent="0.25">
      <c r="A31" s="3"/>
      <c r="B31" s="2"/>
      <c r="C31" s="3"/>
      <c r="D31" s="3"/>
      <c r="E31" s="24" t="s">
        <v>166</v>
      </c>
      <c r="F31" s="17">
        <f>SUM(F25:F28)/4</f>
        <v>0</v>
      </c>
      <c r="G31" s="24" t="s">
        <v>166</v>
      </c>
      <c r="H31" s="17">
        <f>SUM(H25:H28)/4</f>
        <v>0</v>
      </c>
      <c r="I31" s="24" t="s">
        <v>166</v>
      </c>
      <c r="J31" s="17">
        <f>SUM(J25:J28)/4</f>
        <v>0</v>
      </c>
      <c r="K31" s="24" t="s">
        <v>166</v>
      </c>
      <c r="L31" s="17">
        <f>SUM(L25:L28)/2</f>
        <v>0</v>
      </c>
      <c r="M31" s="24" t="s">
        <v>166</v>
      </c>
      <c r="N31" s="17">
        <f>SUM(N25:N28)/3</f>
        <v>0</v>
      </c>
    </row>
    <row r="32" spans="1:14" x14ac:dyDescent="0.25">
      <c r="A32" s="3"/>
      <c r="B32" s="1" t="s">
        <v>29</v>
      </c>
      <c r="C32" s="3"/>
      <c r="D32" s="3"/>
      <c r="E32" s="2"/>
      <c r="F32" s="7"/>
      <c r="G32" s="2"/>
      <c r="H32" s="7"/>
      <c r="I32" s="2"/>
      <c r="J32" s="7"/>
      <c r="K32" s="2"/>
      <c r="L32" s="7"/>
      <c r="M32" s="2"/>
      <c r="N32" s="7"/>
    </row>
    <row r="33" spans="1:15" x14ac:dyDescent="0.25">
      <c r="A33" s="3"/>
      <c r="B33" s="2"/>
      <c r="C33" s="3"/>
      <c r="D33" s="3"/>
      <c r="E33" s="2"/>
      <c r="F33" s="7"/>
      <c r="G33" s="2"/>
      <c r="H33" s="7"/>
      <c r="I33" s="2"/>
      <c r="J33" s="7"/>
      <c r="K33" s="2"/>
      <c r="L33" s="7"/>
      <c r="M33" s="2"/>
      <c r="N33" s="7"/>
    </row>
    <row r="34" spans="1:15" ht="18" x14ac:dyDescent="0.35">
      <c r="A34" s="3">
        <v>14</v>
      </c>
      <c r="B34" s="2" t="s">
        <v>30</v>
      </c>
      <c r="C34" s="3" t="s">
        <v>31</v>
      </c>
      <c r="D34" s="3"/>
      <c r="E34" s="2">
        <v>4.0490000000000004</v>
      </c>
      <c r="F34" s="7" t="str">
        <f>IF(ISBLANK(D34), "No data", IF(D34=0,"No band gap",ABS((E34-D34)/D34)))</f>
        <v>No data</v>
      </c>
      <c r="G34" s="2">
        <v>3.984</v>
      </c>
      <c r="H34" s="7" t="str">
        <f>IF(ISBLANK(D34), "No data", IF(D34=0,"No band gap",ABS((G34-D34)/D34)))</f>
        <v>No data</v>
      </c>
      <c r="I34" s="2">
        <v>4.6280000000000001</v>
      </c>
      <c r="J34" s="7" t="str">
        <f>IF(ISBLANK(D34), "No data", IF(D34=0,"No band gap",ABS((I34-D34)/D34)))</f>
        <v>No data</v>
      </c>
      <c r="K34" s="2">
        <v>4.3120000000000003</v>
      </c>
      <c r="L34" s="7" t="str">
        <f>IF(ISTEXT(K34), "N/A", IF(ISBLANK(D34), "No data", IF(D34=0,"No band gap",ABS((K34-D34)/D34))))</f>
        <v>No data</v>
      </c>
      <c r="M34" s="2">
        <v>4.399</v>
      </c>
      <c r="N34" s="7" t="str">
        <f>IF(ISTEXT(M34), "N/A", IF(ISBLANK(D34), "No data", IF(D34=0,"No band gap",ABS((M34-D34)/D34))))</f>
        <v>No data</v>
      </c>
    </row>
    <row r="35" spans="1:15" x14ac:dyDescent="0.25">
      <c r="A35" s="3">
        <v>15</v>
      </c>
      <c r="B35" s="2" t="s">
        <v>32</v>
      </c>
      <c r="C35" s="3" t="s">
        <v>33</v>
      </c>
      <c r="D35" s="3">
        <v>1.3</v>
      </c>
      <c r="E35" s="3">
        <v>0.70399999999999996</v>
      </c>
      <c r="F35" s="15">
        <f>IF(ISBLANK(D35), "No data", IF(D35=0,"No band gap",ABS((E35-D35)/D35)))</f>
        <v>0.45846153846153853</v>
      </c>
      <c r="G35" s="3">
        <v>0.67900000000000005</v>
      </c>
      <c r="H35" s="15">
        <f>IF(ISBLANK(D35), "No data", IF(D35=0,"No band gap",ABS((G35-D35)/D35)))</f>
        <v>0.47769230769230769</v>
      </c>
      <c r="I35" s="3">
        <v>1.0169999999999999</v>
      </c>
      <c r="J35" s="15">
        <f>IF(ISBLANK(D35), "No data", IF(D35=0,"No band gap",ABS((I35-D35)/D35)))</f>
        <v>0.2176923076923078</v>
      </c>
      <c r="K35" s="3">
        <v>0.77700000000000002</v>
      </c>
      <c r="L35" s="15">
        <f>IF(ISTEXT(K35), "N/A", IF(ISBLANK(D35), "No data", IF(D35=0,"No band gap",ABS((K35-D35)/D35))))</f>
        <v>0.40230769230769231</v>
      </c>
      <c r="M35" s="3">
        <v>0.875</v>
      </c>
      <c r="N35" s="15">
        <f>IF(ISTEXT(M35), "N/A", IF(ISBLANK(D35), "No data", IF(D35=0,"No band gap",ABS((M35-D35)/D35))))</f>
        <v>0.32692307692307693</v>
      </c>
    </row>
    <row r="36" spans="1:15" ht="18" x14ac:dyDescent="0.35">
      <c r="A36" s="3">
        <v>16</v>
      </c>
      <c r="B36" s="2" t="s">
        <v>34</v>
      </c>
      <c r="C36" s="3" t="s">
        <v>35</v>
      </c>
      <c r="D36" s="3"/>
      <c r="E36" s="3">
        <v>7.2460000000000004</v>
      </c>
      <c r="F36" s="15" t="str">
        <f>IF(ISBLANK(D36), "No data", IF(D36=0,"No band gap",ABS((E36-D36)/D36)))</f>
        <v>No data</v>
      </c>
      <c r="G36" s="3">
        <v>7.2489999999999997</v>
      </c>
      <c r="H36" s="15" t="str">
        <f>IF(ISBLANK(D36), "No data", IF(D36=0,"No band gap",ABS((G36-D36)/D36)))</f>
        <v>No data</v>
      </c>
      <c r="I36" s="3">
        <v>7.2279999999999998</v>
      </c>
      <c r="J36" s="15" t="str">
        <f>IF(ISBLANK(D36), "No data", IF(D36=0,"No band gap",ABS((I36-D36)/D36)))</f>
        <v>No data</v>
      </c>
      <c r="K36" s="3">
        <v>7.2450000000000001</v>
      </c>
      <c r="L36" s="15" t="str">
        <f>IF(ISTEXT(K36), "N/A", IF(ISBLANK(D36), "No data", IF(D36=0,"No band gap",ABS((K36-D36)/D36))))</f>
        <v>No data</v>
      </c>
      <c r="M36" s="3">
        <v>7.2839999999999998</v>
      </c>
      <c r="N36" s="15" t="str">
        <f>IF(ISTEXT(M36), "N/A", IF(ISBLANK(D36), "No data", IF(D36=0,"No band gap",ABS((M36-D36)/D36))))</f>
        <v>No data</v>
      </c>
    </row>
    <row r="37" spans="1:15" ht="18" x14ac:dyDescent="0.35">
      <c r="A37" s="3">
        <v>17</v>
      </c>
      <c r="B37" s="2" t="s">
        <v>36</v>
      </c>
      <c r="C37" s="3" t="s">
        <v>37</v>
      </c>
      <c r="D37" s="3"/>
      <c r="E37" s="2">
        <v>6.4560000000000004</v>
      </c>
      <c r="F37" s="7" t="str">
        <f>IF(ISBLANK(D37), "No data", IF(D37=0,"No band gap",ABS((E37-D37)/D37)))</f>
        <v>No data</v>
      </c>
      <c r="G37" s="2">
        <v>6.4550000000000001</v>
      </c>
      <c r="H37" s="7" t="str">
        <f>IF(ISBLANK(D37), "No data", IF(D37=0,"No band gap",ABS((G37-D37)/D37)))</f>
        <v>No data</v>
      </c>
      <c r="I37" s="2">
        <v>6.1909999999999998</v>
      </c>
      <c r="J37" s="7" t="str">
        <f>IF(ISBLANK(D37), "No data", IF(D37=0,"No band gap",ABS((I37-D37)/D37)))</f>
        <v>No data</v>
      </c>
      <c r="K37" s="2">
        <v>5.9669999999999996</v>
      </c>
      <c r="L37" s="7" t="str">
        <f>IF(ISTEXT(K37), "N/A", IF(ISBLANK(D37), "No data", IF(D37=0,"No band gap",ABS((K37-D37)/D37))))</f>
        <v>No data</v>
      </c>
      <c r="M37" s="2">
        <v>6.0209999999999999</v>
      </c>
      <c r="N37" s="7" t="str">
        <f>IF(ISTEXT(M37), "N/A", IF(ISBLANK(D37), "No data", IF(D37=0,"No band gap",ABS((M37-D37)/D37))))</f>
        <v>No data</v>
      </c>
    </row>
    <row r="38" spans="1:15" x14ac:dyDescent="0.25">
      <c r="A38" s="3"/>
      <c r="B38" s="2"/>
      <c r="C38" s="3"/>
      <c r="D38" s="3"/>
      <c r="E38" s="2"/>
      <c r="F38" s="7"/>
      <c r="G38" s="2"/>
      <c r="H38" s="7"/>
      <c r="I38" s="2"/>
      <c r="J38" s="7"/>
      <c r="K38" s="2"/>
      <c r="L38" s="7"/>
      <c r="M38" s="2"/>
      <c r="N38" s="7"/>
    </row>
    <row r="39" spans="1:15" x14ac:dyDescent="0.25">
      <c r="A39" s="3"/>
      <c r="B39" s="2"/>
      <c r="C39" s="3"/>
      <c r="D39" s="3"/>
      <c r="E39" s="2"/>
      <c r="F39" s="7"/>
      <c r="G39" s="2"/>
      <c r="H39" s="7"/>
      <c r="I39" s="2"/>
      <c r="J39" s="7"/>
      <c r="K39" s="2"/>
      <c r="L39" s="7"/>
      <c r="M39" s="2"/>
      <c r="N39" s="7"/>
    </row>
    <row r="40" spans="1:15" x14ac:dyDescent="0.25">
      <c r="A40" s="3"/>
      <c r="B40" s="2"/>
      <c r="C40" s="3"/>
      <c r="D40" s="3"/>
      <c r="E40" s="24" t="s">
        <v>166</v>
      </c>
      <c r="F40" s="17">
        <f>AVERAGE(F34:F37)</f>
        <v>0.45846153846153853</v>
      </c>
      <c r="G40" s="24" t="s">
        <v>166</v>
      </c>
      <c r="H40" s="17">
        <f>AVERAGE(H34:H37)</f>
        <v>0.47769230769230769</v>
      </c>
      <c r="I40" s="24" t="s">
        <v>166</v>
      </c>
      <c r="J40" s="17">
        <f>AVERAGE(J34:J37)</f>
        <v>0.2176923076923078</v>
      </c>
      <c r="K40" s="24" t="s">
        <v>166</v>
      </c>
      <c r="L40" s="17">
        <f>AVERAGE(L34:L37)</f>
        <v>0.40230769230769231</v>
      </c>
      <c r="M40" s="24" t="s">
        <v>166</v>
      </c>
      <c r="N40" s="17">
        <f>AVERAGE(N34:N37)</f>
        <v>0.32692307692307693</v>
      </c>
    </row>
    <row r="41" spans="1:15" x14ac:dyDescent="0.25">
      <c r="A41" s="3"/>
      <c r="B41" s="1" t="s">
        <v>38</v>
      </c>
      <c r="C41" s="3"/>
      <c r="D41" s="3"/>
      <c r="E41" s="2"/>
      <c r="F41" s="7"/>
      <c r="G41" s="2"/>
      <c r="H41" s="7"/>
      <c r="I41" s="2"/>
      <c r="J41" s="7"/>
      <c r="K41" s="2"/>
      <c r="L41" s="7"/>
      <c r="M41" s="2"/>
      <c r="N41" s="7"/>
    </row>
    <row r="42" spans="1:15" x14ac:dyDescent="0.25">
      <c r="A42" s="3"/>
      <c r="B42" s="2"/>
      <c r="C42" s="3"/>
      <c r="D42" s="3"/>
      <c r="E42" s="2"/>
      <c r="F42" s="7"/>
      <c r="G42" s="2"/>
      <c r="H42" s="7"/>
      <c r="I42" s="2"/>
      <c r="J42" s="7"/>
      <c r="K42" s="2"/>
      <c r="L42" s="7"/>
      <c r="M42" s="2"/>
      <c r="N42" s="7"/>
    </row>
    <row r="43" spans="1:15" ht="18" x14ac:dyDescent="0.35">
      <c r="A43" s="3">
        <v>18</v>
      </c>
      <c r="B43" s="2" t="s">
        <v>39</v>
      </c>
      <c r="C43" s="3" t="s">
        <v>40</v>
      </c>
      <c r="D43" s="3"/>
      <c r="E43" s="2">
        <v>3.706</v>
      </c>
      <c r="F43" s="7" t="str">
        <f>IF(ISBLANK(D43), "No data", IF(D43=0,"No band gap",ABS((E43-D43)/D43)))</f>
        <v>No data</v>
      </c>
      <c r="G43" s="2">
        <v>3.5939999999999999</v>
      </c>
      <c r="H43" s="7" t="str">
        <f>IF(ISBLANK(D43), "No data", IF(D43=0,"No band gap",ABS((G43-D43)/D43)))</f>
        <v>No data</v>
      </c>
      <c r="I43" s="2">
        <v>4.6529999999999996</v>
      </c>
      <c r="J43" s="7" t="str">
        <f>IF(ISBLANK(D43), "No data", IF(D43=0,"No band gap",ABS((I43-D43)/D43)))</f>
        <v>No data</v>
      </c>
      <c r="K43" s="2">
        <v>3.9079999999999999</v>
      </c>
      <c r="L43" s="7" t="str">
        <f>IF(ISTEXT(K43), "N/A", IF(ISBLANK(D43), "No data", IF(D43=0,"No band gap",ABS((K43-D43)/D43))))</f>
        <v>No data</v>
      </c>
      <c r="M43" s="2">
        <v>3.9820000000000002</v>
      </c>
      <c r="N43" s="7" t="str">
        <f>IF(ISTEXT(M43), "N/A", IF(ISBLANK(D43), "No data", IF(D43=0,"No band gap",ABS((M43-D43)/D43))))</f>
        <v>No data</v>
      </c>
    </row>
    <row r="44" spans="1:15" ht="18" x14ac:dyDescent="0.35">
      <c r="A44" s="3">
        <v>19</v>
      </c>
      <c r="B44" s="2" t="s">
        <v>41</v>
      </c>
      <c r="C44" s="3" t="s">
        <v>42</v>
      </c>
      <c r="D44" s="3">
        <v>0</v>
      </c>
      <c r="E44" s="2">
        <v>0</v>
      </c>
      <c r="F44" s="7" t="str">
        <f>IF(ISBLANK(D44), "No data", IF(D44=0,"No band gap",ABS((E44-D44)/D44)))</f>
        <v>No band gap</v>
      </c>
      <c r="G44" s="2">
        <v>0</v>
      </c>
      <c r="H44" s="7" t="str">
        <f>IF(ISBLANK(D44), "No data", IF(D44=0,"No band gap",ABS((G44-D44)/D44)))</f>
        <v>No band gap</v>
      </c>
      <c r="I44" s="2">
        <v>0</v>
      </c>
      <c r="J44" s="7" t="str">
        <f>IF(ISBLANK(D44), "No data", IF(D44=0,"No band gap",ABS((I44-D44)/D44)))</f>
        <v>No band gap</v>
      </c>
      <c r="K44" s="2">
        <v>0</v>
      </c>
      <c r="L44" s="7" t="str">
        <f>IF(ISTEXT(K44), "N/A", IF(ISBLANK(D44), "No data", IF(D44=0,"No band gap",ABS((K44-D44)/D44))))</f>
        <v>No band gap</v>
      </c>
      <c r="M44" s="2">
        <v>0</v>
      </c>
      <c r="N44" s="7" t="str">
        <f>IF(ISTEXT(M44), "N/A", IF(ISBLANK(D44), "No data", IF(D44=0,"No band gap",ABS((M44-D44)/D44))))</f>
        <v>No band gap</v>
      </c>
    </row>
    <row r="45" spans="1:15" ht="18" x14ac:dyDescent="0.35">
      <c r="A45" s="3">
        <v>20</v>
      </c>
      <c r="B45" s="2" t="s">
        <v>43</v>
      </c>
      <c r="C45" s="3" t="s">
        <v>44</v>
      </c>
      <c r="D45" s="3">
        <v>0</v>
      </c>
      <c r="E45" s="2">
        <v>0</v>
      </c>
      <c r="F45" s="7" t="str">
        <f>IF(ISBLANK(D45), "No data", IF(D45=0,"No band gap",ABS((E45-D45)/D45)))</f>
        <v>No band gap</v>
      </c>
      <c r="G45" s="2">
        <v>0</v>
      </c>
      <c r="H45" s="7" t="str">
        <f>IF(ISBLANK(D45), "No data", IF(D45=0,"No band gap",ABS((G45-D45)/D45)))</f>
        <v>No band gap</v>
      </c>
      <c r="I45" s="2">
        <v>0</v>
      </c>
      <c r="J45" s="7" t="str">
        <f>IF(ISBLANK(D45), "No data", IF(D45=0,"No band gap",ABS((I45-D45)/D45)))</f>
        <v>No band gap</v>
      </c>
      <c r="K45" s="2">
        <v>0</v>
      </c>
      <c r="L45" s="7" t="str">
        <f>IF(ISTEXT(K45), "N/A", IF(ISBLANK(D45), "No data", IF(D45=0,"No band gap",ABS((K45-D45)/D45))))</f>
        <v>No band gap</v>
      </c>
      <c r="M45" s="2">
        <v>0</v>
      </c>
      <c r="N45" s="7" t="str">
        <f>IF(ISTEXT(M45), "N/A", IF(ISBLANK(D45), "No data", IF(D45=0,"No band gap",ABS((M45-D45)/D45))))</f>
        <v>No band gap</v>
      </c>
    </row>
    <row r="46" spans="1:15" x14ac:dyDescent="0.25">
      <c r="A46" s="3">
        <v>21</v>
      </c>
      <c r="B46" s="2" t="s">
        <v>45</v>
      </c>
      <c r="C46" s="3" t="s">
        <v>46</v>
      </c>
      <c r="D46" s="3"/>
      <c r="E46" s="2">
        <v>0</v>
      </c>
      <c r="F46" s="7" t="str">
        <f>IF(ISBLANK(D46), "No data", IF(D46=0,"No band gap",ABS((E46-D46)/D46)))</f>
        <v>No data</v>
      </c>
      <c r="G46" s="2">
        <v>0</v>
      </c>
      <c r="H46" s="7" t="str">
        <f>IF(ISBLANK(D46), "No data", IF(D46=0,"No band gap",ABS((G46-D46)/D46)))</f>
        <v>No data</v>
      </c>
      <c r="I46" s="2">
        <v>0</v>
      </c>
      <c r="J46" s="7" t="str">
        <f>IF(ISBLANK(D46), "No data", IF(D46=0,"No band gap",ABS((I46-D46)/D46)))</f>
        <v>No data</v>
      </c>
      <c r="K46" s="2">
        <v>0</v>
      </c>
      <c r="L46" s="7" t="str">
        <f>IF(ISTEXT(K46), "N/A", IF(ISBLANK(D46), "No data", IF(D46=0,"No band gap",ABS((K46-D46)/D46))))</f>
        <v>No data</v>
      </c>
      <c r="M46" s="2">
        <v>0</v>
      </c>
      <c r="N46" s="15" t="str">
        <f>IF(ISTEXT(M46), "N/A", IF(ISBLANK(D46), "No data", IF(D46=0,"No band gap",ABS((M46-D46)/D46))))</f>
        <v>No data</v>
      </c>
      <c r="O46" s="26"/>
    </row>
    <row r="47" spans="1:15" ht="18" x14ac:dyDescent="0.35">
      <c r="A47" s="3">
        <v>22</v>
      </c>
      <c r="B47" s="2" t="s">
        <v>47</v>
      </c>
      <c r="C47" s="3" t="s">
        <v>48</v>
      </c>
      <c r="D47" s="3">
        <v>0</v>
      </c>
      <c r="E47" s="2">
        <v>0</v>
      </c>
      <c r="F47" s="37" t="str">
        <f>IF(ISBLANK(D47),"No data",IF(AND(D47=0,E47=0),"0%",ABS((E47-D47)/E47)))</f>
        <v>0%</v>
      </c>
      <c r="G47" s="3">
        <v>0</v>
      </c>
      <c r="H47" s="37" t="str">
        <f>IF(ISBLANK(D47),"No data",IF(AND(D47=0,G47=0),"0%",ABS((G47-D47)/G47)))</f>
        <v>0%</v>
      </c>
      <c r="I47" s="3">
        <v>0</v>
      </c>
      <c r="J47" s="37" t="str">
        <f>IF(ISBLANK(D47),"No data",IF(AND(D47=0,I47=0),"0%",ABS((I47-D47)/I47)))</f>
        <v>0%</v>
      </c>
      <c r="K47" s="3">
        <v>0</v>
      </c>
      <c r="L47" s="37" t="str">
        <f>IF(ISBLANK(D47),"No data",IF(AND(D47=0,K47=0),"0%",ABS((K47-D47)/K47)))</f>
        <v>0%</v>
      </c>
      <c r="M47" s="3" t="s">
        <v>71</v>
      </c>
      <c r="N47" s="37" t="str">
        <f>IF(ISTEXT(M47),"N/A",IF(ISBLANK(D47),"No data",IF(AND(D47=0,M47=0),"0%",ABS((M47-D47)/M47))))</f>
        <v>N/A</v>
      </c>
      <c r="O47" s="26"/>
    </row>
    <row r="48" spans="1:15" x14ac:dyDescent="0.25">
      <c r="A48" s="3">
        <v>23</v>
      </c>
      <c r="B48" s="2" t="s">
        <v>49</v>
      </c>
      <c r="C48" s="3" t="s">
        <v>50</v>
      </c>
      <c r="D48" s="3">
        <v>3.6</v>
      </c>
      <c r="E48" s="2">
        <v>2.234</v>
      </c>
      <c r="F48" s="7">
        <f>IF(ISBLANK(D48), "No data", IF(D48=0,"No band gap",ABS((E48-D48)/D48)))</f>
        <v>0.37944444444444447</v>
      </c>
      <c r="G48" s="2">
        <v>2.2829999999999999</v>
      </c>
      <c r="H48" s="7">
        <f>IF(ISBLANK(D48), "No data", IF(D48=0,"No band gap",ABS((G48-D48)/D48)))</f>
        <v>0.3658333333333334</v>
      </c>
      <c r="I48" s="2">
        <v>2.0960000000000001</v>
      </c>
      <c r="J48" s="7">
        <f>IF(ISBLANK(D48), "No data", IF(D48=0,"No band gap",ABS((I48-D48)/D48)))</f>
        <v>0.41777777777777775</v>
      </c>
      <c r="K48" s="2">
        <v>2.286</v>
      </c>
      <c r="L48" s="7">
        <f>IF(ISTEXT(K48), "N/A", IF(ISBLANK(D48), "No data", IF(D48=0,"No band gap",ABS((K48-D48)/D48))))</f>
        <v>0.36499999999999999</v>
      </c>
      <c r="M48" s="2">
        <v>2.1560000000000001</v>
      </c>
      <c r="N48" s="15">
        <f>IF(ISTEXT(M48), "N/A", IF(ISBLANK(D48), "No data", IF(D48=0,"No band gap",ABS((M48-D48)/D48))))</f>
        <v>0.40111111111111108</v>
      </c>
      <c r="O48" s="26"/>
    </row>
    <row r="49" spans="3:14" x14ac:dyDescent="0.25">
      <c r="C49" s="26"/>
      <c r="D49" s="26"/>
      <c r="E49" s="2"/>
      <c r="F49" s="7"/>
      <c r="G49" s="2"/>
      <c r="H49" s="7"/>
      <c r="I49" s="2"/>
      <c r="K49" s="2"/>
      <c r="M49" s="2"/>
    </row>
    <row r="50" spans="3:14" x14ac:dyDescent="0.25">
      <c r="C50" s="26"/>
      <c r="D50" s="26"/>
      <c r="E50" s="2"/>
      <c r="F50" s="7"/>
      <c r="G50" s="2"/>
      <c r="H50" s="7"/>
      <c r="I50" s="2"/>
      <c r="K50" s="2"/>
      <c r="M50" s="2"/>
    </row>
    <row r="51" spans="3:14" x14ac:dyDescent="0.25">
      <c r="C51" s="26"/>
      <c r="D51" s="26"/>
      <c r="E51" s="24" t="s">
        <v>166</v>
      </c>
      <c r="F51" s="17">
        <f>AVERAGE(F43:F48)</f>
        <v>0.37944444444444447</v>
      </c>
      <c r="G51" s="24" t="s">
        <v>166</v>
      </c>
      <c r="H51" s="17">
        <f>AVERAGE(H43:H48)</f>
        <v>0.3658333333333334</v>
      </c>
      <c r="I51" s="24" t="s">
        <v>166</v>
      </c>
      <c r="J51" s="17">
        <f>AVERAGE(J43:J48)</f>
        <v>0.41777777777777775</v>
      </c>
      <c r="K51" s="24" t="s">
        <v>166</v>
      </c>
      <c r="L51" s="17">
        <f>AVERAGE(L43:L48)</f>
        <v>0.36499999999999999</v>
      </c>
      <c r="M51" s="24" t="s">
        <v>166</v>
      </c>
      <c r="N51" s="17">
        <f>AVERAGE(N43:N48)</f>
        <v>0.40111111111111108</v>
      </c>
    </row>
    <row r="52" spans="3:14" x14ac:dyDescent="0.25">
      <c r="C52" s="26"/>
      <c r="D52" s="26"/>
      <c r="E52" s="20" t="s">
        <v>167</v>
      </c>
      <c r="F52" s="19">
        <f>AVERAGE(F43:F48,F34:F37,F25:F28,F15:F19,F6:F9)</f>
        <v>0.38178423059089672</v>
      </c>
      <c r="G52" s="20" t="s">
        <v>167</v>
      </c>
      <c r="H52" s="19">
        <f>AVERAGE(H43:H48,H34:H37,H25:H28,H15:H19,H6:H9)</f>
        <v>0.36798059318349791</v>
      </c>
      <c r="I52" s="20" t="s">
        <v>167</v>
      </c>
      <c r="J52" s="19">
        <f>AVERAGE(J43:J48,J34:J37,J25:J28,J15:J19,J6:J9)</f>
        <v>0.37398994010428399</v>
      </c>
      <c r="K52" s="20" t="s">
        <v>167</v>
      </c>
      <c r="L52" s="19">
        <f>AVERAGE(L43:L48,L34:L37,L25:L28,L15:L19,L6:L9)</f>
        <v>0.35089149199832725</v>
      </c>
      <c r="M52" s="20" t="s">
        <v>167</v>
      </c>
      <c r="N52" s="19">
        <f>AVERAGE(N43:N48,N34:N37,N25:N28,N15:N19,N6:N9)</f>
        <v>0.32443527765164604</v>
      </c>
    </row>
    <row r="55" spans="3:14" x14ac:dyDescent="0.25">
      <c r="D55" t="s">
        <v>177</v>
      </c>
      <c r="E55" t="s">
        <v>178</v>
      </c>
    </row>
    <row r="56" spans="3:14" x14ac:dyDescent="0.25">
      <c r="D56" t="s">
        <v>180</v>
      </c>
      <c r="E56" t="s">
        <v>179</v>
      </c>
      <c r="I56" t="s">
        <v>177</v>
      </c>
      <c r="J56" t="s">
        <v>181</v>
      </c>
    </row>
    <row r="57" spans="3:14" x14ac:dyDescent="0.25">
      <c r="D57" t="s">
        <v>183</v>
      </c>
      <c r="E57" t="s">
        <v>182</v>
      </c>
    </row>
    <row r="58" spans="3:14" x14ac:dyDescent="0.25">
      <c r="D58" t="s">
        <v>185</v>
      </c>
      <c r="E58" t="s">
        <v>184</v>
      </c>
    </row>
  </sheetData>
  <mergeCells count="7">
    <mergeCell ref="O3:P3"/>
    <mergeCell ref="D1:N1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  <ignoredErrors>
    <ignoredError sqref="F7 H7 J7 L7 N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3"/>
  <sheetViews>
    <sheetView zoomScale="70" zoomScaleNormal="70" workbookViewId="0">
      <pane xSplit="6" ySplit="4" topLeftCell="Q5" activePane="bottomRight" state="frozen"/>
      <selection pane="topRight" activeCell="G1" sqref="G1"/>
      <selection pane="bottomLeft" activeCell="A5" sqref="A5"/>
      <selection pane="bottomRight" activeCell="X46" sqref="X46"/>
    </sheetView>
  </sheetViews>
  <sheetFormatPr defaultRowHeight="15" x14ac:dyDescent="0.25"/>
  <cols>
    <col min="1" max="1" width="3" customWidth="1"/>
    <col min="2" max="2" width="20.140625" bestFit="1" customWidth="1"/>
    <col min="3" max="3" width="8" customWidth="1"/>
    <col min="4" max="6" width="8" bestFit="1" customWidth="1"/>
    <col min="7" max="7" width="13.42578125" bestFit="1" customWidth="1"/>
    <col min="8" max="8" width="8.140625" bestFit="1" customWidth="1"/>
    <col min="9" max="9" width="13.42578125" bestFit="1" customWidth="1"/>
    <col min="10" max="10" width="8.140625" bestFit="1" customWidth="1"/>
    <col min="11" max="11" width="21" bestFit="1" customWidth="1"/>
    <col min="12" max="12" width="8.140625" bestFit="1" customWidth="1"/>
    <col min="13" max="13" width="13.42578125" bestFit="1" customWidth="1"/>
    <col min="14" max="14" width="8.140625" bestFit="1" customWidth="1"/>
    <col min="15" max="15" width="13.42578125" bestFit="1" customWidth="1"/>
    <col min="16" max="16" width="8.140625" bestFit="1" customWidth="1"/>
    <col min="17" max="17" width="21" bestFit="1" customWidth="1"/>
    <col min="18" max="18" width="8.140625" bestFit="1" customWidth="1"/>
    <col min="19" max="19" width="13.42578125" bestFit="1" customWidth="1"/>
    <col min="20" max="20" width="8.140625" bestFit="1" customWidth="1"/>
    <col min="21" max="21" width="13.42578125" bestFit="1" customWidth="1"/>
    <col min="22" max="22" width="8.140625" bestFit="1" customWidth="1"/>
    <col min="23" max="23" width="21" bestFit="1" customWidth="1"/>
    <col min="24" max="24" width="8.140625" bestFit="1" customWidth="1"/>
    <col min="25" max="25" width="26.140625" bestFit="1" customWidth="1"/>
    <col min="26" max="26" width="8.140625" bestFit="1" customWidth="1"/>
    <col min="27" max="27" width="26.140625" bestFit="1" customWidth="1"/>
    <col min="28" max="28" width="8.140625" bestFit="1" customWidth="1"/>
    <col min="29" max="29" width="26.140625" bestFit="1" customWidth="1"/>
    <col min="30" max="30" width="8.140625" bestFit="1" customWidth="1"/>
    <col min="31" max="31" width="26.140625" bestFit="1" customWidth="1"/>
    <col min="32" max="32" width="8.140625" bestFit="1" customWidth="1"/>
    <col min="33" max="33" width="26.140625" bestFit="1" customWidth="1"/>
    <col min="34" max="34" width="8.140625" bestFit="1" customWidth="1"/>
    <col min="35" max="35" width="26.140625" bestFit="1" customWidth="1"/>
    <col min="36" max="36" width="8.140625" bestFit="1" customWidth="1"/>
  </cols>
  <sheetData>
    <row r="1" spans="1:42" x14ac:dyDescent="0.25">
      <c r="A1" s="1" t="s">
        <v>51</v>
      </c>
      <c r="B1" s="1" t="s">
        <v>52</v>
      </c>
      <c r="C1" s="1" t="s">
        <v>53</v>
      </c>
      <c r="D1" s="43" t="s">
        <v>75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</row>
    <row r="2" spans="1:42" x14ac:dyDescent="0.25">
      <c r="A2" s="2"/>
      <c r="B2" s="2"/>
      <c r="C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42" x14ac:dyDescent="0.25">
      <c r="A3" s="2"/>
      <c r="B3" s="2"/>
      <c r="C3" s="2"/>
      <c r="D3" s="44" t="s">
        <v>66</v>
      </c>
      <c r="E3" s="44"/>
      <c r="F3" s="44"/>
      <c r="G3" s="44" t="s">
        <v>55</v>
      </c>
      <c r="H3" s="44"/>
      <c r="I3" s="44"/>
      <c r="J3" s="44"/>
      <c r="K3" s="44"/>
      <c r="L3" s="44"/>
      <c r="M3" s="44" t="s">
        <v>56</v>
      </c>
      <c r="N3" s="44"/>
      <c r="O3" s="44"/>
      <c r="P3" s="44"/>
      <c r="Q3" s="44"/>
      <c r="R3" s="44"/>
      <c r="S3" s="44" t="s">
        <v>57</v>
      </c>
      <c r="T3" s="44"/>
      <c r="U3" s="44"/>
      <c r="V3" s="44"/>
      <c r="W3" s="44"/>
      <c r="X3" s="44"/>
      <c r="Y3" s="44" t="s">
        <v>58</v>
      </c>
      <c r="Z3" s="44"/>
      <c r="AA3" s="44"/>
      <c r="AB3" s="44"/>
      <c r="AC3" s="44"/>
      <c r="AD3" s="44"/>
      <c r="AE3" s="44" t="s">
        <v>59</v>
      </c>
      <c r="AF3" s="44"/>
      <c r="AG3" s="44"/>
      <c r="AH3" s="44"/>
      <c r="AI3" s="44"/>
      <c r="AJ3" s="44"/>
      <c r="AK3" s="45" t="s">
        <v>186</v>
      </c>
      <c r="AL3" s="45"/>
      <c r="AM3" s="45"/>
      <c r="AN3" s="45"/>
      <c r="AO3" s="45"/>
      <c r="AP3" s="45"/>
    </row>
    <row r="4" spans="1:42" x14ac:dyDescent="0.25">
      <c r="A4" s="2"/>
      <c r="B4" s="1" t="s">
        <v>0</v>
      </c>
      <c r="C4" s="2"/>
      <c r="D4" s="2" t="s">
        <v>72</v>
      </c>
      <c r="E4" s="2" t="s">
        <v>73</v>
      </c>
      <c r="F4" s="2" t="s">
        <v>74</v>
      </c>
      <c r="G4" s="2" t="s">
        <v>72</v>
      </c>
      <c r="H4" s="2" t="s">
        <v>69</v>
      </c>
      <c r="I4" s="2" t="s">
        <v>73</v>
      </c>
      <c r="J4" s="2" t="s">
        <v>69</v>
      </c>
      <c r="K4" s="2" t="s">
        <v>74</v>
      </c>
      <c r="L4" s="2" t="s">
        <v>69</v>
      </c>
      <c r="M4" s="2" t="s">
        <v>72</v>
      </c>
      <c r="N4" s="2" t="s">
        <v>69</v>
      </c>
      <c r="O4" s="2" t="s">
        <v>73</v>
      </c>
      <c r="P4" s="2" t="s">
        <v>69</v>
      </c>
      <c r="Q4" s="2" t="s">
        <v>74</v>
      </c>
      <c r="R4" s="2" t="s">
        <v>69</v>
      </c>
      <c r="S4" s="2" t="s">
        <v>72</v>
      </c>
      <c r="T4" s="2" t="s">
        <v>69</v>
      </c>
      <c r="U4" s="2" t="s">
        <v>73</v>
      </c>
      <c r="V4" s="2" t="s">
        <v>69</v>
      </c>
      <c r="W4" s="2" t="s">
        <v>74</v>
      </c>
      <c r="X4" s="2" t="s">
        <v>69</v>
      </c>
      <c r="Y4" s="2" t="s">
        <v>72</v>
      </c>
      <c r="Z4" s="2" t="s">
        <v>69</v>
      </c>
      <c r="AA4" s="2" t="s">
        <v>73</v>
      </c>
      <c r="AB4" s="2" t="s">
        <v>69</v>
      </c>
      <c r="AC4" s="2" t="s">
        <v>74</v>
      </c>
      <c r="AD4" s="2" t="s">
        <v>69</v>
      </c>
      <c r="AE4" s="2" t="s">
        <v>72</v>
      </c>
      <c r="AF4" s="2" t="s">
        <v>69</v>
      </c>
      <c r="AG4" s="2" t="s">
        <v>73</v>
      </c>
      <c r="AH4" s="2" t="s">
        <v>69</v>
      </c>
      <c r="AI4" s="2" t="s">
        <v>74</v>
      </c>
      <c r="AJ4" s="2" t="s">
        <v>69</v>
      </c>
      <c r="AK4" s="36" t="s">
        <v>72</v>
      </c>
      <c r="AL4" s="36" t="s">
        <v>69</v>
      </c>
      <c r="AM4" s="36" t="s">
        <v>73</v>
      </c>
      <c r="AN4" s="36" t="s">
        <v>69</v>
      </c>
      <c r="AO4" s="36" t="s">
        <v>74</v>
      </c>
      <c r="AP4" s="36" t="s">
        <v>69</v>
      </c>
    </row>
    <row r="5" spans="1:42" x14ac:dyDescent="0.25">
      <c r="A5" s="2"/>
      <c r="B5" s="2"/>
      <c r="C5" s="2"/>
      <c r="D5" s="2"/>
      <c r="E5" s="2"/>
      <c r="F5" s="2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</row>
    <row r="6" spans="1:42" ht="18" x14ac:dyDescent="0.35">
      <c r="A6" s="3">
        <v>1</v>
      </c>
      <c r="B6" s="2" t="s">
        <v>1</v>
      </c>
      <c r="C6" s="2" t="s">
        <v>2</v>
      </c>
      <c r="D6" s="2">
        <v>2.49824</v>
      </c>
      <c r="E6" s="2">
        <v>2.49824</v>
      </c>
      <c r="F6" s="2">
        <v>6.6356999999999999</v>
      </c>
      <c r="G6" s="3">
        <v>2.485309</v>
      </c>
      <c r="H6" s="15">
        <f>ABS((G6-D6)/D6)</f>
        <v>5.1760439349302009E-3</v>
      </c>
      <c r="I6" s="3">
        <v>2.485309</v>
      </c>
      <c r="J6" s="15">
        <f>ABS((I6-E6)/E6)</f>
        <v>5.1760439349302009E-3</v>
      </c>
      <c r="K6" s="3">
        <v>6.4942840000000004</v>
      </c>
      <c r="L6" s="15">
        <f>ABS((K6-F6)/F6)</f>
        <v>2.1311391413113844E-2</v>
      </c>
      <c r="M6" s="3">
        <v>2.4778709999999999</v>
      </c>
      <c r="N6" s="15">
        <f>ABS((M6-D6)/D6)</f>
        <v>8.1533399513257655E-3</v>
      </c>
      <c r="O6" s="3">
        <v>2.4778709999999999</v>
      </c>
      <c r="P6" s="15">
        <f>ABS((O6-E6)/E6)</f>
        <v>8.1533399513257655E-3</v>
      </c>
      <c r="Q6" s="3">
        <v>6.0121560000000001</v>
      </c>
      <c r="R6" s="15">
        <f>ABS((Q6-F6)/F6)</f>
        <v>9.3968081739680798E-2</v>
      </c>
      <c r="S6" s="3">
        <v>2.5105140000000001</v>
      </c>
      <c r="T6" s="15">
        <f>ABS((S6-D6)/D6)</f>
        <v>4.9130587933905942E-3</v>
      </c>
      <c r="U6" s="3">
        <v>2.5105140000000001</v>
      </c>
      <c r="V6" s="15">
        <f>ABS((U6-E6)/E6)</f>
        <v>4.9130587933905942E-3</v>
      </c>
      <c r="W6" s="3">
        <v>8.5577470000000009</v>
      </c>
      <c r="X6" s="15">
        <f>ABS((W6-F6)/F6)</f>
        <v>0.28965248579652503</v>
      </c>
      <c r="Y6" s="3">
        <v>2.5068260000000002</v>
      </c>
      <c r="Z6" s="15">
        <f>IF(ISTEXT(Y6), "N/A", ABS((Y6-D6)/D6))</f>
        <v>3.4368195209428256E-3</v>
      </c>
      <c r="AA6" s="3">
        <v>2.5068260000000002</v>
      </c>
      <c r="AB6" s="15">
        <f>IF(ISTEXT(AA6), "N/A", ABS((AA6-E6)/E6))</f>
        <v>3.4368195209428256E-3</v>
      </c>
      <c r="AC6" s="3">
        <v>6.1745099999999997</v>
      </c>
      <c r="AD6" s="15">
        <f>IF(ISTEXT(AC6), "N/A", ABS((AC6-F6)/F6))</f>
        <v>6.9501333695013365E-2</v>
      </c>
      <c r="AE6" s="3">
        <v>2.5028169999999998</v>
      </c>
      <c r="AF6" s="15">
        <f>IF(ISTEXT(AE6), "N/A", ABS((AE6-D6)/D6))</f>
        <v>1.8320897912129464E-3</v>
      </c>
      <c r="AG6" s="3">
        <v>2.5028169999999998</v>
      </c>
      <c r="AH6" s="15">
        <f>IF(ISTEXT(AG6), "N/A", ABS((AG6-E6)/E6))</f>
        <v>1.8320897912129464E-3</v>
      </c>
      <c r="AI6" s="3">
        <v>6.695614</v>
      </c>
      <c r="AJ6" s="15">
        <f>IF(ISTEXT(AI6), "N/A", ABS((AI6-F6)/F6))</f>
        <v>9.029039890290403E-3</v>
      </c>
      <c r="AK6" s="26"/>
      <c r="AL6" s="15">
        <f>IF(ISTEXT(AK6), "N/A", ABS((AK6-I6)/I6))</f>
        <v>1</v>
      </c>
      <c r="AM6" s="26"/>
      <c r="AN6" s="15">
        <f>IF(ISTEXT(AM6), "N/A", ABS((AM6-K6)/K6))</f>
        <v>1</v>
      </c>
      <c r="AO6" s="26"/>
      <c r="AP6" s="15">
        <f>IF(ISTEXT(AO6), "N/A", ABS((AO6-M6)/M6))</f>
        <v>1</v>
      </c>
    </row>
    <row r="7" spans="1:42" ht="18" x14ac:dyDescent="0.35">
      <c r="A7" s="3">
        <v>2</v>
      </c>
      <c r="B7" s="2" t="s">
        <v>3</v>
      </c>
      <c r="C7" s="2" t="s">
        <v>4</v>
      </c>
      <c r="D7" s="2">
        <v>2.464</v>
      </c>
      <c r="E7" s="2">
        <v>2.464</v>
      </c>
      <c r="F7" s="2">
        <v>6.7110000000000003</v>
      </c>
      <c r="G7" s="3">
        <v>2.4403359999999998</v>
      </c>
      <c r="H7" s="15">
        <f>ABS((G7-D7)/D7)</f>
        <v>9.6038961038961562E-3</v>
      </c>
      <c r="I7" s="3">
        <v>2.4403359999999998</v>
      </c>
      <c r="J7" s="15">
        <f>ABS((I7-E7)/E7)</f>
        <v>9.6038961038961562E-3</v>
      </c>
      <c r="K7" s="3">
        <v>6.6706060000000003</v>
      </c>
      <c r="L7" s="15">
        <f>ABS((K7-F7)/F7)</f>
        <v>6.0190731634629773E-3</v>
      </c>
      <c r="M7" s="3">
        <v>2.4335399999999998</v>
      </c>
      <c r="N7" s="15">
        <f>ABS((M7-D7)/D7)</f>
        <v>1.236201298701305E-2</v>
      </c>
      <c r="O7" s="3">
        <v>2.4335399999999998</v>
      </c>
      <c r="P7" s="15">
        <f>ABS((O7-E7)/E7)</f>
        <v>1.236201298701305E-2</v>
      </c>
      <c r="Q7" s="3">
        <v>6.1464819999999998</v>
      </c>
      <c r="R7" s="15">
        <f>ABS((Q7-F7)/F7)</f>
        <v>8.4118313217106319E-2</v>
      </c>
      <c r="S7" s="3">
        <v>2.4628169999999998</v>
      </c>
      <c r="T7" s="15">
        <f>ABS((S7-D7)/D7)</f>
        <v>4.8011363636369975E-4</v>
      </c>
      <c r="U7" s="3">
        <v>2.4628169999999998</v>
      </c>
      <c r="V7" s="15">
        <f>ABS((U7-E7)/E7)</f>
        <v>4.8011363636369975E-4</v>
      </c>
      <c r="W7" s="3">
        <v>8.5997629999999994</v>
      </c>
      <c r="X7" s="15">
        <f>ABS((W7-F7)/F7)</f>
        <v>0.28144285501415572</v>
      </c>
      <c r="Y7" s="3">
        <v>2.4590559999999999</v>
      </c>
      <c r="Z7" s="15">
        <f>IF(ISTEXT(Y7), "N/A", ABS((Y7-D7)/D7))</f>
        <v>2.0064935064935305E-3</v>
      </c>
      <c r="AA7" s="3">
        <v>2.4590559999999999</v>
      </c>
      <c r="AB7" s="15">
        <f>IF(ISTEXT(AA7), "N/A", ABS((AA7-E7)/E7))</f>
        <v>2.0064935064935305E-3</v>
      </c>
      <c r="AC7" s="3">
        <v>6.4889150000000004</v>
      </c>
      <c r="AD7" s="15">
        <f>IF(ISTEXT(AC7), "N/A", ABS((AC7-F7)/F7))</f>
        <v>3.3092683653702853E-2</v>
      </c>
      <c r="AE7" s="3">
        <v>2.4552649999999998</v>
      </c>
      <c r="AF7" s="15">
        <f>IF(ISTEXT(AE7), "N/A", ABS((AE7-D7)/D7))</f>
        <v>3.5450487012987659E-3</v>
      </c>
      <c r="AG7" s="3">
        <v>2.4552649999999998</v>
      </c>
      <c r="AH7" s="15">
        <f>IF(ISTEXT(AG7), "N/A", ABS((AG7-E7)/E7))</f>
        <v>3.5450487012987659E-3</v>
      </c>
      <c r="AI7" s="3">
        <v>6.6445220000000003</v>
      </c>
      <c r="AJ7" s="15">
        <f>IF(ISTEXT(AI7), "N/A", ABS((AI7-F7)/F7))</f>
        <v>9.9058262554015848E-3</v>
      </c>
      <c r="AK7" s="26"/>
      <c r="AL7" s="15">
        <f>IF(ISTEXT(AK7), "N/A", ABS((AK7-I7)/I7))</f>
        <v>1</v>
      </c>
      <c r="AN7" s="15">
        <f>IF(ISTEXT(AM7), "N/A", ABS((AM7-K7)/K7))</f>
        <v>1</v>
      </c>
      <c r="AP7" s="15">
        <f>IF(ISTEXT(AO7), "N/A", ABS((AO7-M7)/M7))</f>
        <v>1</v>
      </c>
    </row>
    <row r="8" spans="1:42" x14ac:dyDescent="0.25">
      <c r="A8" s="3">
        <v>3</v>
      </c>
      <c r="B8" s="3" t="s">
        <v>5</v>
      </c>
      <c r="C8" s="3" t="s">
        <v>6</v>
      </c>
      <c r="D8" s="2">
        <v>5.88</v>
      </c>
      <c r="E8" s="3">
        <v>5.88</v>
      </c>
      <c r="F8" s="3">
        <v>5.88</v>
      </c>
      <c r="G8" s="3">
        <v>5.8385160000000003</v>
      </c>
      <c r="H8" s="15">
        <f>ABS((G8-D8)/D8)</f>
        <v>7.0551020408162642E-3</v>
      </c>
      <c r="I8" s="3">
        <v>5.8385160000000003</v>
      </c>
      <c r="J8" s="15">
        <f>ABS((I8-E8)/E8)</f>
        <v>7.0551020408162642E-3</v>
      </c>
      <c r="K8" s="3">
        <v>5.8385160000000003</v>
      </c>
      <c r="L8" s="15">
        <f>ABS((K8-F8)/F8)</f>
        <v>7.0551020408162642E-3</v>
      </c>
      <c r="M8" s="3">
        <v>5.8165139999999997</v>
      </c>
      <c r="N8" s="15">
        <f>ABS((M8-D8)/D8)</f>
        <v>1.079693877551023E-2</v>
      </c>
      <c r="O8" s="3">
        <v>5.8165139999999997</v>
      </c>
      <c r="P8" s="15">
        <f>ABS((O8-E8)/E8)</f>
        <v>1.079693877551023E-2</v>
      </c>
      <c r="Q8" s="3">
        <v>5.8165139999999997</v>
      </c>
      <c r="R8" s="15">
        <f>ABS((Q8-F8)/F8)</f>
        <v>1.079693877551023E-2</v>
      </c>
      <c r="S8" s="3">
        <v>5.9715590000000001</v>
      </c>
      <c r="T8" s="15">
        <f>ABS((S8-D8)/D8)</f>
        <v>1.5571258503401389E-2</v>
      </c>
      <c r="U8" s="3">
        <v>5.9715590000000001</v>
      </c>
      <c r="V8" s="15">
        <f>ABS((U8-E8)/E8)</f>
        <v>1.5571258503401389E-2</v>
      </c>
      <c r="W8" s="3">
        <v>5.9715590000000001</v>
      </c>
      <c r="X8" s="15">
        <f>ABS((W8-F8)/F8)</f>
        <v>1.5571258503401389E-2</v>
      </c>
      <c r="Y8" s="3">
        <v>5.8664860000000001</v>
      </c>
      <c r="Z8" s="15">
        <f>IF(ISTEXT(Y8), "N/A", ABS((Y8-D8)/D8))</f>
        <v>2.2982993197278576E-3</v>
      </c>
      <c r="AA8" s="3">
        <v>5.8664860000000001</v>
      </c>
      <c r="AB8" s="15">
        <f>IF(ISTEXT(AA8), "N/A", ABS((AA8-E8)/E8))</f>
        <v>2.2982993197278576E-3</v>
      </c>
      <c r="AC8" s="3">
        <v>5.8664860000000001</v>
      </c>
      <c r="AD8" s="15">
        <f>IF(ISTEXT(AC8), "N/A", ABS((AC8-F8)/F8))</f>
        <v>2.2982993197278576E-3</v>
      </c>
      <c r="AE8" s="5" t="s">
        <v>71</v>
      </c>
      <c r="AF8" s="14" t="str">
        <f>IF(ISTEXT(AE8), "N/A", ABS((AE8-D8)/D8))</f>
        <v>N/A</v>
      </c>
      <c r="AG8" s="5" t="s">
        <v>71</v>
      </c>
      <c r="AH8" s="14" t="str">
        <f>IF(ISTEXT(AG8), "N/A", ABS((AG8-E8)/E8))</f>
        <v>N/A</v>
      </c>
      <c r="AI8" s="5" t="s">
        <v>71</v>
      </c>
      <c r="AJ8" s="14" t="str">
        <f>IF(ISTEXT(AI8), "N/A", ABS((AI8-F8)/F8))</f>
        <v>N/A</v>
      </c>
      <c r="AL8" s="15">
        <f>IF(ISTEXT(AK8), "N/A", ABS((AK8-I8)/I8))</f>
        <v>1</v>
      </c>
      <c r="AN8" s="15">
        <f>IF(ISTEXT(AM8), "N/A", ABS((AM8-K8)/K8))</f>
        <v>1</v>
      </c>
      <c r="AP8" s="15">
        <f>IF(ISTEXT(AO8), "N/A", ABS((AO8-M8)/M8))</f>
        <v>1</v>
      </c>
    </row>
    <row r="9" spans="1:42" ht="18" x14ac:dyDescent="0.35">
      <c r="A9" s="3">
        <v>4</v>
      </c>
      <c r="B9" s="30" t="s">
        <v>7</v>
      </c>
      <c r="C9" s="3" t="s">
        <v>8</v>
      </c>
      <c r="D9" s="2">
        <v>5.2560000000000002</v>
      </c>
      <c r="E9" s="2">
        <v>5.2560000000000002</v>
      </c>
      <c r="F9" s="2">
        <v>5.2560000000000002</v>
      </c>
      <c r="G9" s="3">
        <v>5.3881690000000004</v>
      </c>
      <c r="H9" s="7">
        <f>ABS((G9-D9)/D9)</f>
        <v>2.5146308980213129E-2</v>
      </c>
      <c r="I9" s="3">
        <v>5.3881690000000004</v>
      </c>
      <c r="J9" s="7">
        <f>ABS((I9-E9)/E9)</f>
        <v>2.5146308980213129E-2</v>
      </c>
      <c r="K9" s="3">
        <v>5.3881690000000004</v>
      </c>
      <c r="L9" s="7">
        <f>ABS((K9-F9)/F9)</f>
        <v>2.5146308980213129E-2</v>
      </c>
      <c r="M9" s="3">
        <v>5.3617629999999998</v>
      </c>
      <c r="N9" s="7">
        <f>ABS((M9-D9)/D9)</f>
        <v>2.012233637747329E-2</v>
      </c>
      <c r="O9" s="3">
        <v>5.3617629999999998</v>
      </c>
      <c r="P9" s="7">
        <f>ABS((O9-E9)/E9)</f>
        <v>2.012233637747329E-2</v>
      </c>
      <c r="Q9" s="3">
        <v>5.3617629999999998</v>
      </c>
      <c r="R9" s="7">
        <f>ABS((Q9-F9)/F9)</f>
        <v>2.012233637747329E-2</v>
      </c>
      <c r="S9" s="3">
        <v>5.480245</v>
      </c>
      <c r="T9" s="7">
        <f>ABS((S9-D9)/D9)</f>
        <v>4.26645738203957E-2</v>
      </c>
      <c r="U9" s="3">
        <v>5.480245</v>
      </c>
      <c r="V9" s="7">
        <f>ABS((U9-E9)/E9)</f>
        <v>4.26645738203957E-2</v>
      </c>
      <c r="W9" s="3">
        <v>5.480245</v>
      </c>
      <c r="X9" s="7">
        <f>ABS((W9-F9)/F9)</f>
        <v>4.26645738203957E-2</v>
      </c>
      <c r="Y9" s="3">
        <v>5.4211179999999999</v>
      </c>
      <c r="Z9" s="7">
        <f>IF(ISTEXT(Y9), "N/A", ABS((Y9-D9)/D9))</f>
        <v>3.141514459665138E-2</v>
      </c>
      <c r="AA9" s="3">
        <v>5.4211179999999999</v>
      </c>
      <c r="AB9" s="7">
        <f>IF(ISTEXT(AA9), "N/A", ABS((AA9-E9)/E9))</f>
        <v>3.141514459665138E-2</v>
      </c>
      <c r="AC9" s="3">
        <v>5.4211179999999999</v>
      </c>
      <c r="AD9" s="7">
        <f>IF(ISTEXT(AC9), "N/A", ABS((AC9-F9)/F9))</f>
        <v>3.141514459665138E-2</v>
      </c>
      <c r="AE9" s="3">
        <v>5.4563040000000003</v>
      </c>
      <c r="AF9" s="7">
        <f>IF(ISTEXT(AE9), "N/A", ABS((AE9-D9)/D9))</f>
        <v>3.8109589041095897E-2</v>
      </c>
      <c r="AG9" s="3">
        <v>5.4563040000000003</v>
      </c>
      <c r="AH9" s="7">
        <f>IF(ISTEXT(AG9), "N/A", ABS((AG9-E9)/E9))</f>
        <v>3.8109589041095897E-2</v>
      </c>
      <c r="AI9" s="3">
        <v>5.4563040000000003</v>
      </c>
      <c r="AJ9" s="7">
        <f>IF(ISTEXT(AI9), "N/A", ABS((AI9-F9)/F9))</f>
        <v>3.8109589041095897E-2</v>
      </c>
      <c r="AL9" s="15">
        <f>IF(ISTEXT(AK9), "N/A", ABS((AK9-I9)/I9))</f>
        <v>1</v>
      </c>
      <c r="AN9" s="15">
        <f>IF(ISTEXT(AM9), "N/A", ABS((AM9-K9)/K9))</f>
        <v>1</v>
      </c>
      <c r="AP9" s="15">
        <f>IF(ISTEXT(AO9), "N/A", ABS((AO9-M9)/M9))</f>
        <v>1</v>
      </c>
    </row>
    <row r="10" spans="1:42" x14ac:dyDescent="0.25">
      <c r="A10" s="3"/>
      <c r="B10" s="3"/>
      <c r="C10" s="3"/>
      <c r="D10" s="2"/>
      <c r="E10" s="2"/>
      <c r="F10" s="2"/>
      <c r="G10" s="3"/>
      <c r="H10" s="7"/>
      <c r="I10" s="3"/>
      <c r="J10" s="7"/>
      <c r="K10" s="3"/>
      <c r="L10" s="7"/>
      <c r="M10" s="3"/>
      <c r="N10" s="7"/>
      <c r="O10" s="3"/>
      <c r="P10" s="7"/>
      <c r="Q10" s="3"/>
      <c r="R10" s="7"/>
      <c r="S10" s="3"/>
      <c r="T10" s="7"/>
      <c r="U10" s="3"/>
      <c r="V10" s="7"/>
      <c r="W10" s="3"/>
      <c r="X10" s="7"/>
      <c r="Y10" s="3"/>
      <c r="Z10" s="7"/>
      <c r="AA10" s="3"/>
      <c r="AB10" s="7"/>
      <c r="AC10" s="3"/>
      <c r="AD10" s="7"/>
      <c r="AE10" s="8"/>
      <c r="AF10" s="7"/>
      <c r="AG10" s="8"/>
      <c r="AH10" s="7"/>
      <c r="AI10" s="8"/>
      <c r="AJ10" s="7"/>
    </row>
    <row r="11" spans="1:42" x14ac:dyDescent="0.25">
      <c r="A11" s="3"/>
      <c r="B11" s="3"/>
      <c r="C11" s="3"/>
      <c r="D11" s="2"/>
      <c r="E11" s="2"/>
      <c r="F11" s="2"/>
      <c r="G11" s="3"/>
      <c r="H11" s="7"/>
      <c r="I11" s="3"/>
      <c r="J11" s="7"/>
      <c r="K11" s="3"/>
      <c r="L11" s="7"/>
      <c r="M11" s="3"/>
      <c r="N11" s="7"/>
      <c r="O11" s="3"/>
      <c r="P11" s="7"/>
      <c r="Q11" s="3"/>
      <c r="R11" s="7"/>
      <c r="S11" s="3"/>
      <c r="T11" s="7"/>
      <c r="U11" s="3"/>
      <c r="V11" s="7"/>
      <c r="W11" s="3"/>
      <c r="X11" s="7"/>
      <c r="Y11" s="3"/>
      <c r="Z11" s="7"/>
      <c r="AA11" s="3"/>
      <c r="AB11" s="7"/>
      <c r="AC11" s="3"/>
      <c r="AD11" s="7"/>
      <c r="AE11" s="8"/>
      <c r="AF11" s="7"/>
      <c r="AG11" s="8"/>
      <c r="AH11" s="7"/>
      <c r="AI11" s="8"/>
      <c r="AJ11" s="7"/>
    </row>
    <row r="12" spans="1:42" x14ac:dyDescent="0.25">
      <c r="A12" s="3"/>
      <c r="B12" s="3"/>
      <c r="C12" s="3"/>
      <c r="D12" s="2"/>
      <c r="E12" s="2"/>
      <c r="F12" s="2"/>
      <c r="G12" s="3" t="s">
        <v>83</v>
      </c>
      <c r="H12" s="17">
        <f>AVERAGE(H6:H9)</f>
        <v>1.1745337764963937E-2</v>
      </c>
      <c r="I12" s="3" t="s">
        <v>83</v>
      </c>
      <c r="J12" s="17">
        <f>AVERAGE(J6:J9)</f>
        <v>1.1745337764963937E-2</v>
      </c>
      <c r="K12" s="3" t="s">
        <v>83</v>
      </c>
      <c r="L12" s="17">
        <f>AVERAGE(L6:L9)</f>
        <v>1.4882968899401553E-2</v>
      </c>
      <c r="M12" s="3" t="s">
        <v>83</v>
      </c>
      <c r="N12" s="17">
        <f>AVERAGE(N6:N9)</f>
        <v>1.2858657022830584E-2</v>
      </c>
      <c r="O12" s="3" t="s">
        <v>83</v>
      </c>
      <c r="P12" s="17">
        <f>AVERAGE(P6:P9)</f>
        <v>1.2858657022830584E-2</v>
      </c>
      <c r="Q12" s="3" t="s">
        <v>83</v>
      </c>
      <c r="R12" s="17">
        <f>AVERAGE(R6:R9)</f>
        <v>5.225141752744266E-2</v>
      </c>
      <c r="S12" s="3" t="s">
        <v>83</v>
      </c>
      <c r="T12" s="17">
        <f>AVERAGE(T6:T9)</f>
        <v>1.5907251188387844E-2</v>
      </c>
      <c r="U12" s="3" t="s">
        <v>83</v>
      </c>
      <c r="V12" s="17">
        <f>AVERAGE(V6:V9)</f>
        <v>1.5907251188387844E-2</v>
      </c>
      <c r="W12" s="3" t="s">
        <v>83</v>
      </c>
      <c r="X12" s="17">
        <f>AVERAGE(X6:X9)</f>
        <v>0.15733279328361943</v>
      </c>
      <c r="Y12" s="3" t="s">
        <v>83</v>
      </c>
      <c r="Z12" s="17">
        <f>AVERAGE(Z6:Z9)</f>
        <v>9.789189235953899E-3</v>
      </c>
      <c r="AA12" s="3" t="s">
        <v>83</v>
      </c>
      <c r="AB12" s="17">
        <f>AVERAGE(AB6:AB9)</f>
        <v>9.789189235953899E-3</v>
      </c>
      <c r="AC12" s="3" t="s">
        <v>83</v>
      </c>
      <c r="AD12" s="17">
        <f>AVERAGE(AD6:AD9)</f>
        <v>3.4076865316273866E-2</v>
      </c>
      <c r="AE12" s="3" t="s">
        <v>83</v>
      </c>
      <c r="AF12" s="17">
        <f>AVERAGE(AF6:AF9)</f>
        <v>1.4495575844535868E-2</v>
      </c>
      <c r="AG12" s="3" t="s">
        <v>83</v>
      </c>
      <c r="AH12" s="17">
        <f>AVERAGE(AH6:AH9)</f>
        <v>1.4495575844535868E-2</v>
      </c>
      <c r="AI12" s="3" t="s">
        <v>83</v>
      </c>
      <c r="AJ12" s="17">
        <f>AVERAGE(AJ6:AJ9)</f>
        <v>1.9014818395595962E-2</v>
      </c>
      <c r="AL12" s="17">
        <f>AVERAGE(AL6:AL9)</f>
        <v>1</v>
      </c>
      <c r="AN12" s="17">
        <f>AVERAGE(AN6:AN9)</f>
        <v>1</v>
      </c>
      <c r="AP12" s="17">
        <f>AVERAGE(AP6:AP9)</f>
        <v>1</v>
      </c>
    </row>
    <row r="13" spans="1:42" x14ac:dyDescent="0.25">
      <c r="A13" s="3"/>
      <c r="B13" s="21" t="s">
        <v>9</v>
      </c>
      <c r="C13" s="3"/>
      <c r="D13" s="2"/>
      <c r="E13" s="2"/>
      <c r="F13" s="2"/>
      <c r="G13" s="3"/>
      <c r="H13" s="7"/>
      <c r="I13" s="3"/>
      <c r="J13" s="7"/>
      <c r="K13" s="3" t="s">
        <v>76</v>
      </c>
      <c r="L13" s="18">
        <f>AVERAGE(H6:H9,J6:J9,L6:L9)</f>
        <v>1.2791214809776477E-2</v>
      </c>
      <c r="M13" s="3"/>
      <c r="N13" s="7"/>
      <c r="O13" s="3"/>
      <c r="P13" s="7"/>
      <c r="Q13" s="3" t="s">
        <v>76</v>
      </c>
      <c r="R13" s="18">
        <f>AVERAGE(N6:N9,P6:P9,R6:R9)</f>
        <v>2.5989577191034608E-2</v>
      </c>
      <c r="S13" s="3"/>
      <c r="T13" s="7"/>
      <c r="U13" s="3"/>
      <c r="V13" s="7"/>
      <c r="W13" s="3" t="s">
        <v>76</v>
      </c>
      <c r="X13" s="18">
        <f>AVERAGE(T6:T9,V6:V9,X6:X9)</f>
        <v>6.3049098553465036E-2</v>
      </c>
      <c r="Y13" s="3"/>
      <c r="Z13" s="7"/>
      <c r="AA13" s="3"/>
      <c r="AB13" s="7"/>
      <c r="AC13" s="3" t="s">
        <v>76</v>
      </c>
      <c r="AD13" s="18">
        <f>AVERAGE(Z6:Z9,AB6:AB9,AD6:AD9)</f>
        <v>1.7885081262727223E-2</v>
      </c>
      <c r="AE13" s="3"/>
      <c r="AF13" s="7"/>
      <c r="AG13" s="3"/>
      <c r="AH13" s="7"/>
      <c r="AI13" s="3" t="s">
        <v>76</v>
      </c>
      <c r="AJ13" s="18">
        <f>AVERAGE(AF6:AF9,AH6:AH9,AJ6:AJ9)</f>
        <v>1.6001990028222567E-2</v>
      </c>
      <c r="AK13" s="3"/>
      <c r="AL13" s="7"/>
      <c r="AP13" s="18">
        <f>AVERAGE(AL6:AL9,AN6:AN9,AP6:AP9)</f>
        <v>1</v>
      </c>
    </row>
    <row r="14" spans="1:42" x14ac:dyDescent="0.25">
      <c r="A14" s="3"/>
      <c r="B14" s="3"/>
      <c r="C14" s="3"/>
      <c r="D14" s="3"/>
      <c r="E14" s="3"/>
      <c r="F14" s="3"/>
      <c r="G14" s="3"/>
      <c r="H14" s="15"/>
      <c r="I14" s="3"/>
      <c r="J14" s="15"/>
      <c r="K14" s="3"/>
      <c r="L14" s="15"/>
      <c r="M14" s="3"/>
      <c r="N14" s="15"/>
      <c r="O14" s="3"/>
      <c r="P14" s="15"/>
      <c r="Q14" s="3"/>
      <c r="R14" s="15"/>
      <c r="S14" s="3"/>
      <c r="T14" s="15"/>
      <c r="U14" s="3"/>
      <c r="V14" s="15"/>
      <c r="W14" s="3"/>
      <c r="X14" s="15"/>
      <c r="Y14" s="3"/>
      <c r="Z14" s="15"/>
      <c r="AA14" s="3"/>
      <c r="AB14" s="15"/>
      <c r="AC14" s="3"/>
      <c r="AD14" s="15"/>
      <c r="AE14" s="8"/>
      <c r="AF14" s="7"/>
      <c r="AG14" s="8"/>
      <c r="AH14" s="7"/>
      <c r="AI14" s="8"/>
      <c r="AJ14" s="7"/>
    </row>
    <row r="15" spans="1:42" x14ac:dyDescent="0.25">
      <c r="A15" s="3">
        <v>5</v>
      </c>
      <c r="B15" s="3" t="s">
        <v>10</v>
      </c>
      <c r="C15" s="3" t="s">
        <v>11</v>
      </c>
      <c r="D15" s="3">
        <v>4.2112999999999996</v>
      </c>
      <c r="E15" s="3">
        <v>4.2112999999999996</v>
      </c>
      <c r="F15" s="3">
        <v>4.2112999999999996</v>
      </c>
      <c r="G15" s="3">
        <v>4.2074340000000001</v>
      </c>
      <c r="H15" s="15">
        <f>ABS((G15-D15)/D15)</f>
        <v>9.1800631633924947E-4</v>
      </c>
      <c r="I15" s="3">
        <v>4.2074340000000001</v>
      </c>
      <c r="J15" s="15">
        <f>ABS((I15-E15)/E15)</f>
        <v>9.1800631633924947E-4</v>
      </c>
      <c r="K15" s="3">
        <v>4.2074340000000001</v>
      </c>
      <c r="L15" s="15">
        <f>ABS((K15-F15)/F15)</f>
        <v>9.1800631633924947E-4</v>
      </c>
      <c r="M15" s="3">
        <v>4.1723970000000001</v>
      </c>
      <c r="N15" s="15">
        <f>ABS((M15-D15)/D15)</f>
        <v>9.2377650606699762E-3</v>
      </c>
      <c r="O15" s="3">
        <v>4.1723970000000001</v>
      </c>
      <c r="P15" s="15">
        <f>ABS((O15-E15)/E15)</f>
        <v>9.2377650606699762E-3</v>
      </c>
      <c r="Q15" s="3">
        <v>4.1723970000000001</v>
      </c>
      <c r="R15" s="15">
        <f>ABS((Q15-F15)/F15)</f>
        <v>9.2377650606699762E-3</v>
      </c>
      <c r="S15" s="3">
        <v>4.299334</v>
      </c>
      <c r="T15" s="15">
        <f>ABS((S15-D15)/D15)</f>
        <v>2.0904233847030704E-2</v>
      </c>
      <c r="U15" s="3">
        <v>4.299334</v>
      </c>
      <c r="V15" s="15">
        <f>ABS((U15-E15)/E15)</f>
        <v>2.0904233847030704E-2</v>
      </c>
      <c r="W15" s="3">
        <v>4.299334</v>
      </c>
      <c r="X15" s="15">
        <f>ABS((W15-F15)/F15)</f>
        <v>2.0904233847030704E-2</v>
      </c>
      <c r="Y15" s="3">
        <v>4.2428059999999999</v>
      </c>
      <c r="Z15" s="15">
        <f>IF(ISTEXT(Y15), "N/A", ABS((Y15-D15)/D15))</f>
        <v>7.481300311067903E-3</v>
      </c>
      <c r="AA15" s="3">
        <v>4.2428059999999999</v>
      </c>
      <c r="AB15" s="15">
        <f>IF(ISTEXT(AA15), "N/A", ABS((AA15-E15)/E15))</f>
        <v>7.481300311067903E-3</v>
      </c>
      <c r="AC15" s="3">
        <v>4.2428059999999999</v>
      </c>
      <c r="AD15" s="15">
        <f>IF(ISTEXT(AC15), "N/A", ABS((AC15-F15)/F15))</f>
        <v>7.481300311067903E-3</v>
      </c>
      <c r="AE15" s="3">
        <v>4.2380000000000004</v>
      </c>
      <c r="AF15" s="15">
        <f>IF(ISTEXT(AE15), "N/A", ABS((AE15-D15)/D15))</f>
        <v>6.3400850093797249E-3</v>
      </c>
      <c r="AG15" s="3">
        <v>4.2380000000000004</v>
      </c>
      <c r="AH15" s="15">
        <f>IF(ISTEXT(AG15), "N/A", ABS((AG15-E15)/E15))</f>
        <v>6.3400850093797249E-3</v>
      </c>
      <c r="AI15" s="3">
        <v>4.2380000000000004</v>
      </c>
      <c r="AJ15" s="15">
        <f>IF(ISTEXT(AI15), "N/A", ABS((AI15-F15)/F15))</f>
        <v>6.3400850093797249E-3</v>
      </c>
      <c r="AL15" s="15">
        <f>IF(ISTEXT(AK15), "N/A", ABS((AK15-I15)/I15))</f>
        <v>1</v>
      </c>
      <c r="AN15" s="15">
        <f>IF(ISTEXT(AM15), "N/A", ABS((AM15-K15)/K15))</f>
        <v>1</v>
      </c>
      <c r="AP15" s="15">
        <f>IF(ISTEXT(AO15), "N/A", ABS((AO15-M15)/M15))</f>
        <v>1</v>
      </c>
    </row>
    <row r="16" spans="1:42" ht="18" x14ac:dyDescent="0.35">
      <c r="A16" s="3">
        <v>6</v>
      </c>
      <c r="B16" s="30" t="s">
        <v>12</v>
      </c>
      <c r="C16" s="3" t="s">
        <v>13</v>
      </c>
      <c r="D16" s="3">
        <v>4.085</v>
      </c>
      <c r="E16" s="3">
        <v>4.085</v>
      </c>
      <c r="F16" s="3">
        <v>4.085</v>
      </c>
      <c r="G16" s="3">
        <v>4.107526</v>
      </c>
      <c r="H16" s="15">
        <f>ABS((G16-D16)/D16)</f>
        <v>5.5143206854345282E-3</v>
      </c>
      <c r="I16" s="3">
        <v>4.107526</v>
      </c>
      <c r="J16" s="15">
        <f>ABS((I16-E16)/E16)</f>
        <v>5.5143206854345282E-3</v>
      </c>
      <c r="K16" s="3">
        <v>4.107526</v>
      </c>
      <c r="L16" s="15">
        <f>ABS((K16-F16)/F16)</f>
        <v>5.5143206854345282E-3</v>
      </c>
      <c r="M16" s="3">
        <v>3.983365</v>
      </c>
      <c r="N16" s="15">
        <f>ABS((M16-D16)/D16)</f>
        <v>2.4880048959608304E-2</v>
      </c>
      <c r="O16" s="3">
        <v>3.983365</v>
      </c>
      <c r="P16" s="15">
        <f>ABS((O16-E16)/E16)</f>
        <v>2.4880048959608304E-2</v>
      </c>
      <c r="Q16" s="3">
        <v>3.983365</v>
      </c>
      <c r="R16" s="15">
        <f>ABS((Q16-F16)/F16)</f>
        <v>2.4880048959608304E-2</v>
      </c>
      <c r="S16" s="3">
        <v>4.1855200000000004</v>
      </c>
      <c r="T16" s="15">
        <f>ABS((S16-D16)/D16)</f>
        <v>2.460709914320695E-2</v>
      </c>
      <c r="U16" s="3">
        <v>4.1855200000000004</v>
      </c>
      <c r="V16" s="15">
        <f>ABS((U16-E16)/E16)</f>
        <v>2.460709914320695E-2</v>
      </c>
      <c r="W16" s="3">
        <v>4.1855200000000004</v>
      </c>
      <c r="X16" s="15">
        <f>ABS((W16-F16)/F16)</f>
        <v>2.460709914320695E-2</v>
      </c>
      <c r="Y16" s="3">
        <v>4.1271230000000001</v>
      </c>
      <c r="Z16" s="15">
        <f>IF(ISTEXT(Y16), "N/A", ABS((Y16-D16)/D16))</f>
        <v>1.0311627906976777E-2</v>
      </c>
      <c r="AA16" s="3">
        <v>4.1271230000000001</v>
      </c>
      <c r="AB16" s="15">
        <f>IF(ISTEXT(AA16), "N/A", ABS((AA16-E16)/E16))</f>
        <v>1.0311627906976777E-2</v>
      </c>
      <c r="AC16" s="3">
        <v>4.1271230000000001</v>
      </c>
      <c r="AD16" s="15">
        <f>IF(ISTEXT(AC16), "N/A", ABS((AC16-F16)/F16))</f>
        <v>1.0311627906976777E-2</v>
      </c>
      <c r="AE16" s="5" t="s">
        <v>86</v>
      </c>
      <c r="AF16" s="14" t="str">
        <f>IF(ISTEXT(AE16), "N/A", ABS((AE16-D16)/D16))</f>
        <v>N/A</v>
      </c>
      <c r="AG16" s="5" t="s">
        <v>86</v>
      </c>
      <c r="AH16" s="14" t="str">
        <f>IF(ISTEXT(AG16), "N/A", ABS((AG16-E16)/E16))</f>
        <v>N/A</v>
      </c>
      <c r="AI16" s="5" t="s">
        <v>86</v>
      </c>
      <c r="AJ16" s="14" t="str">
        <f>IF(ISTEXT(AI16), "N/A", ABS((AI16-F16)/F16))</f>
        <v>N/A</v>
      </c>
      <c r="AL16" s="15">
        <f>IF(ISTEXT(AK16), "N/A", ABS((AK16-I16)/I16))</f>
        <v>1</v>
      </c>
      <c r="AN16" s="15">
        <f>IF(ISTEXT(AM16), "N/A", ABS((AM16-K16)/K16))</f>
        <v>1</v>
      </c>
      <c r="AP16" s="15">
        <f>IF(ISTEXT(AO16), "N/A", ABS((AO16-M16)/M16))</f>
        <v>1</v>
      </c>
    </row>
    <row r="17" spans="1:42" ht="18" x14ac:dyDescent="0.35">
      <c r="A17" s="3">
        <v>7</v>
      </c>
      <c r="B17" s="30" t="s">
        <v>14</v>
      </c>
      <c r="C17" s="3" t="s">
        <v>15</v>
      </c>
      <c r="D17" s="3">
        <v>4.0209999999999999</v>
      </c>
      <c r="E17" s="3">
        <v>4.0209999999999999</v>
      </c>
      <c r="F17" s="3">
        <v>4.0209999999999999</v>
      </c>
      <c r="G17" s="3">
        <v>3.9783409999999999</v>
      </c>
      <c r="H17" s="15">
        <f>ABS((G17-D17)/D17)</f>
        <v>1.0609052474508829E-2</v>
      </c>
      <c r="I17" s="3">
        <v>3.9783409999999999</v>
      </c>
      <c r="J17" s="15">
        <f>ABS((I17-E17)/E17)</f>
        <v>1.0609052474508829E-2</v>
      </c>
      <c r="K17" s="3">
        <v>3.9783409999999999</v>
      </c>
      <c r="L17" s="15">
        <f>ABS((K17-F17)/F17)</f>
        <v>1.0609052474508829E-2</v>
      </c>
      <c r="M17" s="3">
        <v>3.9662299999999999</v>
      </c>
      <c r="N17" s="15">
        <f>ABS((M17-D17)/D17)</f>
        <v>1.3620989803531457E-2</v>
      </c>
      <c r="O17" s="3">
        <v>3.9662299999999999</v>
      </c>
      <c r="P17" s="15">
        <f>ABS((O17-E17)/E17)</f>
        <v>1.3620989803531457E-2</v>
      </c>
      <c r="Q17" s="3">
        <v>3.9662299999999999</v>
      </c>
      <c r="R17" s="15">
        <f>ABS((Q17-F17)/F17)</f>
        <v>1.3620989803531457E-2</v>
      </c>
      <c r="S17" s="3">
        <v>4.0677849999999998</v>
      </c>
      <c r="T17" s="15">
        <f>ABS((S17-D17)/D17)</f>
        <v>1.1635165381745799E-2</v>
      </c>
      <c r="U17" s="3">
        <v>4.0677849999999998</v>
      </c>
      <c r="V17" s="15">
        <f>ABS((U17-E17)/E17)</f>
        <v>1.1635165381745799E-2</v>
      </c>
      <c r="W17" s="3">
        <v>4.0677849999999998</v>
      </c>
      <c r="X17" s="15">
        <f>ABS((W17-F17)/F17)</f>
        <v>1.1635165381745799E-2</v>
      </c>
      <c r="Y17" s="3">
        <v>4.0491219999999997</v>
      </c>
      <c r="Z17" s="15">
        <f>IF(ISTEXT(Y17), "N/A", ABS((Y17-D17)/D17))</f>
        <v>6.9937826411339866E-3</v>
      </c>
      <c r="AA17" s="3">
        <v>4.0491219999999997</v>
      </c>
      <c r="AB17" s="15">
        <f>IF(ISTEXT(AA17), "N/A", ABS((AA17-E17)/E17))</f>
        <v>6.9937826411339866E-3</v>
      </c>
      <c r="AC17" s="3">
        <v>4.0491219999999997</v>
      </c>
      <c r="AD17" s="15">
        <f>IF(ISTEXT(AC17), "N/A", ABS((AC17-F17)/F17))</f>
        <v>6.9937826411339866E-3</v>
      </c>
      <c r="AE17" s="3">
        <v>4.0599220000000003</v>
      </c>
      <c r="AF17" s="15">
        <f>IF(ISTEXT(AE17), "N/A", ABS((AE17-D17)/D17))</f>
        <v>9.6796816712261501E-3</v>
      </c>
      <c r="AG17" s="3">
        <v>4.0599220000000003</v>
      </c>
      <c r="AH17" s="15">
        <f>IF(ISTEXT(AG17), "N/A", ABS((AG17-E17)/E17))</f>
        <v>9.6796816712261501E-3</v>
      </c>
      <c r="AI17" s="3">
        <v>4.0599220000000003</v>
      </c>
      <c r="AJ17" s="15">
        <f>IF(ISTEXT(AI17), "N/A", ABS((AI17-F17)/F17))</f>
        <v>9.6796816712261501E-3</v>
      </c>
      <c r="AK17" s="26"/>
      <c r="AL17" s="15">
        <f>IF(ISTEXT(AK17), "N/A", ABS((AK17-I17)/I17))</f>
        <v>1</v>
      </c>
      <c r="AN17" s="15">
        <f>IF(ISTEXT(AM17), "N/A", ABS((AM17-K17)/K17))</f>
        <v>1</v>
      </c>
      <c r="AP17" s="15">
        <f>IF(ISTEXT(AO17), "N/A", ABS((AO17-M17)/M17))</f>
        <v>1</v>
      </c>
    </row>
    <row r="18" spans="1:42" x14ac:dyDescent="0.25">
      <c r="A18" s="3">
        <v>8</v>
      </c>
      <c r="B18" s="30" t="s">
        <v>16</v>
      </c>
      <c r="C18" s="3" t="s">
        <v>17</v>
      </c>
      <c r="D18" s="3">
        <v>5.6401000000000003</v>
      </c>
      <c r="E18" s="3">
        <v>5.6401000000000003</v>
      </c>
      <c r="F18" s="3">
        <v>5.6401000000000003</v>
      </c>
      <c r="G18" s="3">
        <v>5.4646189999999999</v>
      </c>
      <c r="H18" s="15">
        <f>ABS((G18-D18)/D18)</f>
        <v>3.1113100831545615E-2</v>
      </c>
      <c r="I18" s="3">
        <v>5.4646189999999999</v>
      </c>
      <c r="J18" s="15">
        <f>ABS((I18-E18)/E18)</f>
        <v>3.1113100831545615E-2</v>
      </c>
      <c r="K18" s="3">
        <v>5.4646189999999999</v>
      </c>
      <c r="L18" s="15">
        <f>ABS((K18-F18)/F18)</f>
        <v>3.1113100831545615E-2</v>
      </c>
      <c r="M18" s="3">
        <v>5.3434530000000002</v>
      </c>
      <c r="N18" s="15">
        <f>ABS((M18-D18)/D18)</f>
        <v>5.2596053261467011E-2</v>
      </c>
      <c r="O18" s="3">
        <v>5.3434530000000002</v>
      </c>
      <c r="P18" s="15">
        <f>ABS((O18-E18)/E18)</f>
        <v>5.2596053261467011E-2</v>
      </c>
      <c r="Q18" s="3">
        <v>5.3434530000000002</v>
      </c>
      <c r="R18" s="15">
        <f>ABS((Q18-F18)/F18)</f>
        <v>5.2596053261467011E-2</v>
      </c>
      <c r="S18" s="3">
        <v>5.694877</v>
      </c>
      <c r="T18" s="15">
        <f>ABS((S18-D18)/D18)</f>
        <v>9.7120618428750607E-3</v>
      </c>
      <c r="U18" s="3">
        <v>5.694877</v>
      </c>
      <c r="V18" s="15">
        <f>ABS((U18-E18)/E18)</f>
        <v>9.7120618428750607E-3</v>
      </c>
      <c r="W18" s="3">
        <v>5.694877</v>
      </c>
      <c r="X18" s="15">
        <f>ABS((W18-F18)/F18)</f>
        <v>9.7120618428750607E-3</v>
      </c>
      <c r="Y18" s="3">
        <v>5.657</v>
      </c>
      <c r="Z18" s="15">
        <f>IF(ISTEXT(Y18), "N/A", ABS((Y18-D18)/D18))</f>
        <v>2.9964007730358846E-3</v>
      </c>
      <c r="AA18" s="3">
        <v>5.657</v>
      </c>
      <c r="AB18" s="15">
        <f>IF(ISTEXT(AA18), "N/A", ABS((AA18-E18)/E18))</f>
        <v>2.9964007730358846E-3</v>
      </c>
      <c r="AC18" s="3">
        <v>5.657</v>
      </c>
      <c r="AD18" s="15">
        <f>IF(ISTEXT(AC18), "N/A", ABS((AC18-F18)/F18))</f>
        <v>2.9964007730358846E-3</v>
      </c>
      <c r="AE18" s="3">
        <v>5.3918140000000001</v>
      </c>
      <c r="AF18" s="15">
        <f>IF(ISTEXT(AE18), "N/A", ABS((AE18-D18)/D18))</f>
        <v>4.4021559901420225E-2</v>
      </c>
      <c r="AG18" s="3">
        <v>5.3918140000000001</v>
      </c>
      <c r="AH18" s="15">
        <f>IF(ISTEXT(AG18), "N/A", ABS((AG18-E18)/E18))</f>
        <v>4.4021559901420225E-2</v>
      </c>
      <c r="AI18" s="3">
        <v>5.3918140000000001</v>
      </c>
      <c r="AJ18" s="15">
        <f>IF(ISTEXT(AI18), "N/A", ABS((AI18-F18)/F18))</f>
        <v>4.4021559901420225E-2</v>
      </c>
      <c r="AK18" s="26"/>
      <c r="AL18" s="15">
        <f>IF(ISTEXT(AK18), "N/A", ABS((AK18-I18)/I18))</f>
        <v>1</v>
      </c>
      <c r="AN18" s="15">
        <f>IF(ISTEXT(AM18), "N/A", ABS((AM18-K18)/K18))</f>
        <v>1</v>
      </c>
      <c r="AP18" s="15">
        <f>IF(ISTEXT(AO18), "N/A", ABS((AO18-M18)/M18))</f>
        <v>1</v>
      </c>
    </row>
    <row r="19" spans="1:42" x14ac:dyDescent="0.25">
      <c r="A19" s="4">
        <v>9</v>
      </c>
      <c r="B19" s="3" t="s">
        <v>18</v>
      </c>
      <c r="C19" s="3" t="s">
        <v>19</v>
      </c>
      <c r="D19" s="26">
        <v>5.4627100000000004</v>
      </c>
      <c r="E19" s="26">
        <v>5.4627100000000004</v>
      </c>
      <c r="F19" s="26">
        <v>5.4627100000000004</v>
      </c>
      <c r="G19" s="3">
        <v>4.934596</v>
      </c>
      <c r="H19" s="15">
        <f>ABS((G19-D19)/D19)</f>
        <v>9.6676191853494034E-2</v>
      </c>
      <c r="I19" s="3">
        <v>4.934596</v>
      </c>
      <c r="J19" s="15">
        <f>ABS((I19-E19)/E19)</f>
        <v>9.6676191853494034E-2</v>
      </c>
      <c r="K19" s="3">
        <v>4.934596</v>
      </c>
      <c r="L19" s="15">
        <f>ABS((K19-F19)/F19)</f>
        <v>9.6676191853494034E-2</v>
      </c>
      <c r="M19" s="3">
        <v>4.9250749999999996</v>
      </c>
      <c r="N19" s="15">
        <f>ABS((M19-D19)/D19)</f>
        <v>9.8419099677632654E-2</v>
      </c>
      <c r="O19" s="3">
        <v>4.9250749999999996</v>
      </c>
      <c r="P19" s="15">
        <f>ABS((O19-E19)/E19)</f>
        <v>9.8419099677632654E-2</v>
      </c>
      <c r="Q19" s="3">
        <v>4.9250749999999996</v>
      </c>
      <c r="R19" s="15">
        <f>ABS((Q19-F19)/F19)</f>
        <v>9.8419099677632654E-2</v>
      </c>
      <c r="S19" s="3">
        <v>5.7598719999999997</v>
      </c>
      <c r="T19" s="15">
        <f>ABS((S19-D19)/D19)</f>
        <v>5.4398274848930152E-2</v>
      </c>
      <c r="U19" s="3">
        <v>5.7598719999999997</v>
      </c>
      <c r="V19" s="15">
        <f>ABS((U19-E19)/E19)</f>
        <v>5.4398274848930152E-2</v>
      </c>
      <c r="W19" s="3">
        <v>5.7598719999999997</v>
      </c>
      <c r="X19" s="15">
        <f>ABS((W19-F19)/F19)</f>
        <v>5.4398274848930152E-2</v>
      </c>
      <c r="Y19" s="3">
        <v>5.4627100000000004</v>
      </c>
      <c r="Z19" s="15">
        <f>IF(ISTEXT(Y19), "N/A", ABS((Y19-D19)/D19))</f>
        <v>0</v>
      </c>
      <c r="AA19" s="3">
        <v>5.4627100000000004</v>
      </c>
      <c r="AB19" s="15">
        <f>IF(ISTEXT(AA19), "N/A", ABS((AA19-E19)/E19))</f>
        <v>0</v>
      </c>
      <c r="AC19" s="3">
        <v>5.4627100000000004</v>
      </c>
      <c r="AD19" s="15">
        <f>IF(ISTEXT(AC19), "N/A", ABS((AC19-F19)/F19))</f>
        <v>0</v>
      </c>
      <c r="AE19" s="3">
        <v>5.5696269999999997</v>
      </c>
      <c r="AF19" s="15">
        <f>IF(ISTEXT(AE19), "N/A", ABS((AE19-D19)/D19))</f>
        <v>1.9572153747864935E-2</v>
      </c>
      <c r="AG19" s="3">
        <v>5.5696269999999997</v>
      </c>
      <c r="AH19" s="15">
        <f>IF(ISTEXT(AG19), "N/A", ABS((AG19-E19)/E19))</f>
        <v>1.9572153747864935E-2</v>
      </c>
      <c r="AI19" s="3">
        <v>5.5696269999999997</v>
      </c>
      <c r="AJ19" s="15">
        <f>IF(ISTEXT(AI19), "N/A", ABS((AI19-F19)/F19))</f>
        <v>1.9572153747864935E-2</v>
      </c>
      <c r="AK19" s="26"/>
      <c r="AL19" s="15">
        <f>IF(ISTEXT(AK19), "N/A", ABS((AK19-I19)/I19))</f>
        <v>1</v>
      </c>
      <c r="AN19" s="15">
        <f>IF(ISTEXT(AM19), "N/A", ABS((AM19-K19)/K19))</f>
        <v>1</v>
      </c>
      <c r="AP19" s="15">
        <f>IF(ISTEXT(AO19), "N/A", ABS((AO19-M19)/M19))</f>
        <v>1</v>
      </c>
    </row>
    <row r="20" spans="1:42" x14ac:dyDescent="0.25">
      <c r="A20" s="3"/>
      <c r="B20" s="3"/>
      <c r="C20" s="3"/>
      <c r="D20" s="2"/>
      <c r="E20" s="2"/>
      <c r="F20" s="3"/>
      <c r="G20" s="3"/>
      <c r="H20" s="15"/>
      <c r="I20" s="3"/>
      <c r="J20" s="15"/>
      <c r="K20" s="3"/>
      <c r="L20" s="15"/>
      <c r="M20" s="3"/>
      <c r="N20" s="15"/>
      <c r="O20" s="3"/>
      <c r="P20" s="15"/>
      <c r="Q20" s="3"/>
      <c r="R20" s="15"/>
      <c r="S20" s="3"/>
      <c r="T20" s="15"/>
      <c r="U20" s="3"/>
      <c r="V20" s="15"/>
      <c r="W20" s="3"/>
      <c r="X20" s="15"/>
      <c r="Y20" s="3"/>
      <c r="Z20" s="15"/>
      <c r="AA20" s="3"/>
      <c r="AB20" s="15"/>
      <c r="AC20" s="3"/>
      <c r="AD20" s="15"/>
      <c r="AE20" s="3"/>
      <c r="AF20" s="15"/>
      <c r="AG20" s="3"/>
      <c r="AH20" s="15"/>
      <c r="AI20" s="3"/>
      <c r="AJ20" s="15"/>
      <c r="AK20" s="26"/>
    </row>
    <row r="21" spans="1:42" x14ac:dyDescent="0.25">
      <c r="A21" s="3"/>
      <c r="B21" s="3"/>
      <c r="C21" s="3"/>
      <c r="D21" s="2"/>
      <c r="E21" s="2"/>
      <c r="F21" s="2"/>
      <c r="G21" s="3"/>
      <c r="H21" s="7"/>
      <c r="I21" s="3"/>
      <c r="J21" s="7"/>
      <c r="K21" s="3"/>
      <c r="L21" s="7"/>
      <c r="M21" s="3"/>
      <c r="N21" s="7"/>
      <c r="O21" s="3"/>
      <c r="P21" s="7"/>
      <c r="Q21" s="3"/>
      <c r="R21" s="7"/>
      <c r="S21" s="3"/>
      <c r="T21" s="7"/>
      <c r="U21" s="3"/>
      <c r="V21" s="7"/>
      <c r="W21" s="3"/>
      <c r="X21" s="7"/>
      <c r="Y21" s="3"/>
      <c r="Z21" s="7"/>
      <c r="AA21" s="3"/>
      <c r="AB21" s="7"/>
      <c r="AC21" s="3"/>
      <c r="AD21" s="7"/>
      <c r="AE21" s="8"/>
      <c r="AF21" s="7"/>
      <c r="AG21" s="8"/>
      <c r="AH21" s="7"/>
      <c r="AI21" s="8"/>
      <c r="AJ21" s="7"/>
    </row>
    <row r="22" spans="1:42" x14ac:dyDescent="0.25">
      <c r="A22" s="3"/>
      <c r="B22" s="3"/>
      <c r="C22" s="3"/>
      <c r="D22" s="2"/>
      <c r="E22" s="2"/>
      <c r="F22" s="2"/>
      <c r="G22" s="3" t="s">
        <v>83</v>
      </c>
      <c r="H22" s="17">
        <f>AVERAGE(H15:H19)</f>
        <v>2.8966134432264451E-2</v>
      </c>
      <c r="I22" s="3" t="s">
        <v>83</v>
      </c>
      <c r="J22" s="17">
        <f>AVERAGE(J15:J19)</f>
        <v>2.8966134432264451E-2</v>
      </c>
      <c r="K22" s="3" t="s">
        <v>83</v>
      </c>
      <c r="L22" s="17">
        <f>AVERAGE(L15:L19)</f>
        <v>2.8966134432264451E-2</v>
      </c>
      <c r="M22" s="3" t="s">
        <v>83</v>
      </c>
      <c r="N22" s="17">
        <f>AVERAGE(N15:N19)</f>
        <v>3.9750791352581881E-2</v>
      </c>
      <c r="O22" s="3" t="s">
        <v>83</v>
      </c>
      <c r="P22" s="17">
        <f>AVERAGE(P15:P19)</f>
        <v>3.9750791352581881E-2</v>
      </c>
      <c r="Q22" s="3" t="s">
        <v>83</v>
      </c>
      <c r="R22" s="17">
        <f>AVERAGE(R15:R19)</f>
        <v>3.9750791352581881E-2</v>
      </c>
      <c r="S22" s="3" t="s">
        <v>83</v>
      </c>
      <c r="T22" s="17">
        <f>AVERAGE(T15:T19)</f>
        <v>2.4251367012757735E-2</v>
      </c>
      <c r="U22" s="3" t="s">
        <v>83</v>
      </c>
      <c r="V22" s="17">
        <f>AVERAGE(V15:V19)</f>
        <v>2.4251367012757735E-2</v>
      </c>
      <c r="W22" s="3" t="s">
        <v>83</v>
      </c>
      <c r="X22" s="17">
        <f>AVERAGE(X15:X19)</f>
        <v>2.4251367012757735E-2</v>
      </c>
      <c r="Y22" s="3" t="s">
        <v>83</v>
      </c>
      <c r="Z22" s="17">
        <f t="shared" ref="Z22:AJ22" si="0">AVERAGE(Z15:Z19)</f>
        <v>5.5566223264429098E-3</v>
      </c>
      <c r="AA22" s="3" t="s">
        <v>83</v>
      </c>
      <c r="AB22" s="17">
        <f t="shared" si="0"/>
        <v>5.5566223264429098E-3</v>
      </c>
      <c r="AC22" s="3" t="s">
        <v>83</v>
      </c>
      <c r="AD22" s="17">
        <f t="shared" si="0"/>
        <v>5.5566223264429098E-3</v>
      </c>
      <c r="AE22" s="3" t="s">
        <v>83</v>
      </c>
      <c r="AF22" s="17">
        <f t="shared" si="0"/>
        <v>1.9903370082472758E-2</v>
      </c>
      <c r="AG22" s="3" t="s">
        <v>83</v>
      </c>
      <c r="AH22" s="17">
        <f t="shared" si="0"/>
        <v>1.9903370082472758E-2</v>
      </c>
      <c r="AI22" s="3" t="s">
        <v>83</v>
      </c>
      <c r="AJ22" s="17">
        <f t="shared" si="0"/>
        <v>1.9903370082472758E-2</v>
      </c>
      <c r="AL22" s="17">
        <f>AVERAGE(AL15:AL19)</f>
        <v>1</v>
      </c>
      <c r="AM22" s="15"/>
      <c r="AN22" s="17">
        <f>AVERAGE(AN15:AN19)</f>
        <v>1</v>
      </c>
      <c r="AO22" s="15"/>
      <c r="AP22" s="17">
        <f>AVERAGE(AP15:AP19)</f>
        <v>1</v>
      </c>
    </row>
    <row r="23" spans="1:42" x14ac:dyDescent="0.25">
      <c r="A23" s="3"/>
      <c r="B23" s="21" t="s">
        <v>20</v>
      </c>
      <c r="C23" s="3"/>
      <c r="D23" s="2"/>
      <c r="E23" s="2"/>
      <c r="F23" s="2"/>
      <c r="G23" s="3"/>
      <c r="H23" s="7"/>
      <c r="I23" s="3"/>
      <c r="J23" s="7"/>
      <c r="K23" s="3" t="s">
        <v>76</v>
      </c>
      <c r="L23" s="18">
        <f>AVERAGE(H15:H19,J15:J19,L15:L19)</f>
        <v>2.8966134432264447E-2</v>
      </c>
      <c r="M23" s="3"/>
      <c r="N23" s="7"/>
      <c r="O23" s="3"/>
      <c r="P23" s="7"/>
      <c r="Q23" s="3" t="s">
        <v>76</v>
      </c>
      <c r="R23" s="18">
        <f>AVERAGE(N15:N19,P15:P19,R15:R19)</f>
        <v>3.9750791352581881E-2</v>
      </c>
      <c r="S23" s="3"/>
      <c r="T23" s="7"/>
      <c r="U23" s="3"/>
      <c r="V23" s="7"/>
      <c r="W23" s="3" t="s">
        <v>76</v>
      </c>
      <c r="X23" s="18">
        <f>AVERAGE(T15:T19,V15:V19,X15:X19)</f>
        <v>2.4251367012757732E-2</v>
      </c>
      <c r="Y23" s="3"/>
      <c r="Z23" s="7"/>
      <c r="AA23" s="3"/>
      <c r="AB23" s="7"/>
      <c r="AC23" s="3" t="s">
        <v>76</v>
      </c>
      <c r="AD23" s="18">
        <f>AVERAGE(Z15:Z19,AB15:AB19,AD15:AD19)</f>
        <v>5.5566223264429098E-3</v>
      </c>
      <c r="AE23" s="3"/>
      <c r="AF23" s="7"/>
      <c r="AG23" s="3"/>
      <c r="AH23" s="7"/>
      <c r="AI23" s="3" t="s">
        <v>76</v>
      </c>
      <c r="AJ23" s="18">
        <f>AVERAGE(AF15:AF19,AH15:AH19,AJ15:AJ19)</f>
        <v>1.9903370082472761E-2</v>
      </c>
      <c r="AK23" s="3"/>
      <c r="AL23" s="7"/>
      <c r="AP23" s="18">
        <f>AVERAGE(AL16:AL19,AN16:AN19,AP16:AP19)</f>
        <v>1</v>
      </c>
    </row>
    <row r="24" spans="1:42" x14ac:dyDescent="0.25">
      <c r="A24" s="3"/>
      <c r="B24" s="3"/>
      <c r="C24" s="3"/>
      <c r="D24" s="2"/>
      <c r="E24" s="2"/>
      <c r="F24" s="2"/>
      <c r="G24" s="3"/>
      <c r="H24" s="7"/>
      <c r="I24" s="3"/>
      <c r="J24" s="7"/>
      <c r="K24" s="3"/>
      <c r="L24" s="7"/>
      <c r="M24" s="3"/>
      <c r="N24" s="7"/>
      <c r="O24" s="3"/>
      <c r="P24" s="7"/>
      <c r="Q24" s="3"/>
      <c r="R24" s="7"/>
      <c r="S24" s="3"/>
      <c r="T24" s="7"/>
      <c r="U24" s="3"/>
      <c r="V24" s="7"/>
      <c r="W24" s="3"/>
      <c r="X24" s="7"/>
      <c r="Y24" s="3"/>
      <c r="Z24" s="7"/>
      <c r="AA24" s="3"/>
      <c r="AB24" s="7"/>
      <c r="AC24" s="3"/>
      <c r="AD24" s="7"/>
      <c r="AE24" s="8"/>
      <c r="AF24" s="7"/>
      <c r="AG24" s="8"/>
      <c r="AH24" s="7"/>
      <c r="AI24" s="8"/>
      <c r="AJ24" s="7"/>
    </row>
    <row r="25" spans="1:42" x14ac:dyDescent="0.25">
      <c r="A25" s="3">
        <v>10</v>
      </c>
      <c r="B25" s="30" t="s">
        <v>21</v>
      </c>
      <c r="C25" s="3" t="s">
        <v>22</v>
      </c>
      <c r="D25" s="2">
        <v>3.6149100000000001</v>
      </c>
      <c r="E25" s="2">
        <v>3.6149100000000001</v>
      </c>
      <c r="F25" s="2">
        <v>3.6149100000000001</v>
      </c>
      <c r="G25" s="3">
        <v>3.5200420000000001</v>
      </c>
      <c r="H25" s="7">
        <f>ABS((G25-D25)/D25)</f>
        <v>2.6243530267696831E-2</v>
      </c>
      <c r="I25" s="3">
        <v>3.5200420000000001</v>
      </c>
      <c r="J25" s="7">
        <f>ABS((I25-E25)/E25)</f>
        <v>2.6243530267696831E-2</v>
      </c>
      <c r="K25" s="3">
        <v>3.5200420000000001</v>
      </c>
      <c r="L25" s="7">
        <f>ABS((K25-F25)/F25)</f>
        <v>2.6243530267696831E-2</v>
      </c>
      <c r="M25" s="3">
        <v>3.502329</v>
      </c>
      <c r="N25" s="7">
        <f>ABS((M25-D25)/D25)</f>
        <v>3.1143513946405316E-2</v>
      </c>
      <c r="O25" s="3">
        <v>3.502329</v>
      </c>
      <c r="P25" s="7">
        <f>ABS((O25-E25)/E25)</f>
        <v>3.1143513946405316E-2</v>
      </c>
      <c r="Q25" s="3">
        <v>3.502329</v>
      </c>
      <c r="R25" s="7">
        <f>ABS((Q25-F25)/F25)</f>
        <v>3.1143513946405316E-2</v>
      </c>
      <c r="S25" s="3">
        <v>3.6362519999999998</v>
      </c>
      <c r="T25" s="7">
        <f>ABS((S25-D25)/D25)</f>
        <v>5.9038814244337344E-3</v>
      </c>
      <c r="U25" s="3">
        <v>3.6362519999999998</v>
      </c>
      <c r="V25" s="7">
        <f>ABS((U25-E25)/E25)</f>
        <v>5.9038814244337344E-3</v>
      </c>
      <c r="W25" s="3">
        <v>3.6362519999999998</v>
      </c>
      <c r="X25" s="7">
        <f>ABS((W25-F25)/F25)</f>
        <v>5.9038814244337344E-3</v>
      </c>
      <c r="Y25" s="3">
        <v>3.574058</v>
      </c>
      <c r="Z25" s="7">
        <f>IF(ISTEXT(Y25), "N/A", ABS((Y25-D25)/D25))</f>
        <v>1.1300972914955036E-2</v>
      </c>
      <c r="AA25" s="3">
        <v>3.574058</v>
      </c>
      <c r="AB25" s="7">
        <f>IF(ISTEXT(AA25), "N/A", ABS((AA25-E25)/E25))</f>
        <v>1.1300972914955036E-2</v>
      </c>
      <c r="AC25" s="3">
        <v>3.574058</v>
      </c>
      <c r="AD25" s="7">
        <f>IF(ISTEXT(AC25), "N/A", ABS((AC25-F25)/F25))</f>
        <v>1.1300972914955036E-2</v>
      </c>
      <c r="AE25" s="3">
        <v>3.548978</v>
      </c>
      <c r="AF25" s="7">
        <f>IF(ISTEXT(AE25), "N/A", ABS((AE25-D25)/D25))</f>
        <v>1.823890497965374E-2</v>
      </c>
      <c r="AG25" s="3">
        <v>3.548978</v>
      </c>
      <c r="AH25" s="7">
        <f>IF(ISTEXT(AG25), "N/A", ABS((AG25-E25)/E25))</f>
        <v>1.823890497965374E-2</v>
      </c>
      <c r="AI25" s="3">
        <v>3.548978</v>
      </c>
      <c r="AJ25" s="7">
        <f>IF(ISTEXT(AI25), "N/A", ABS((AI25-F25)/F25))</f>
        <v>1.823890497965374E-2</v>
      </c>
      <c r="AL25" s="15">
        <f>IF(ISTEXT(AK25), "N/A", ABS((AK25-I25)/I25))</f>
        <v>1</v>
      </c>
      <c r="AN25" s="15">
        <f>IF(ISTEXT(AM25), "N/A", ABS((AM25-K25)/K25))</f>
        <v>1</v>
      </c>
      <c r="AP25" s="15">
        <f>IF(ISTEXT(AO25), "N/A", ABS((AO25-M25)/M25))</f>
        <v>1</v>
      </c>
    </row>
    <row r="26" spans="1:42" x14ac:dyDescent="0.25">
      <c r="A26" s="3">
        <v>11</v>
      </c>
      <c r="B26" s="30" t="s">
        <v>23</v>
      </c>
      <c r="C26" s="3" t="s">
        <v>24</v>
      </c>
      <c r="D26" s="2">
        <v>3.1484999999999999</v>
      </c>
      <c r="E26" s="2">
        <v>3.1484999999999999</v>
      </c>
      <c r="F26" s="2">
        <v>3.1484999999999999</v>
      </c>
      <c r="G26" s="3">
        <v>3.098662</v>
      </c>
      <c r="H26" s="7">
        <f>ABS((G26-D26)/D26)</f>
        <v>1.5829124980149222E-2</v>
      </c>
      <c r="I26" s="3">
        <v>3.098662</v>
      </c>
      <c r="J26" s="7">
        <f>ABS((I26-E26)/E26)</f>
        <v>1.5829124980149222E-2</v>
      </c>
      <c r="K26" s="3">
        <v>3.098662</v>
      </c>
      <c r="L26" s="7">
        <f>ABS((K26-F26)/F26)</f>
        <v>1.5829124980149222E-2</v>
      </c>
      <c r="M26" s="3">
        <v>3.0882109999999998</v>
      </c>
      <c r="N26" s="7">
        <f>ABS((M26-D26)/D26)</f>
        <v>1.9148483404795948E-2</v>
      </c>
      <c r="O26" s="3">
        <v>3.0882109999999998</v>
      </c>
      <c r="P26" s="7">
        <f>ABS((O26-E26)/E26)</f>
        <v>1.9148483404795948E-2</v>
      </c>
      <c r="Q26" s="3">
        <v>3.0882109999999998</v>
      </c>
      <c r="R26" s="7">
        <f>ABS((Q26-F26)/F26)</f>
        <v>1.9148483404795948E-2</v>
      </c>
      <c r="S26" s="3">
        <v>3.1887150000000002</v>
      </c>
      <c r="T26" s="7">
        <f>ABS((S26-D26)/D26)</f>
        <v>1.2772748928061088E-2</v>
      </c>
      <c r="U26" s="3">
        <v>3.1887150000000002</v>
      </c>
      <c r="V26" s="7">
        <f>ABS((U26-E26)/E26)</f>
        <v>1.2772748928061088E-2</v>
      </c>
      <c r="W26" s="3">
        <v>3.1887150000000002</v>
      </c>
      <c r="X26" s="7">
        <f>ABS((W26-F26)/F26)</f>
        <v>1.2772748928061088E-2</v>
      </c>
      <c r="Y26" s="5" t="s">
        <v>84</v>
      </c>
      <c r="Z26" s="14" t="str">
        <f>IF(ISTEXT(Y26), "N/A", ABS((Y26-D26)/D26))</f>
        <v>N/A</v>
      </c>
      <c r="AA26" s="5" t="s">
        <v>84</v>
      </c>
      <c r="AB26" s="14" t="str">
        <f>IF(ISTEXT(AA26), "N/A", ABS((AA26-E26)/E26))</f>
        <v>N/A</v>
      </c>
      <c r="AC26" s="5" t="s">
        <v>84</v>
      </c>
      <c r="AD26" s="14" t="str">
        <f>IF(ISTEXT(AC26), "N/A", ABS((AC26-F26)/F26))</f>
        <v>N/A</v>
      </c>
      <c r="AE26" s="3">
        <v>3.1357029999999999</v>
      </c>
      <c r="AF26" s="7">
        <f>IF(ISTEXT(AE26), "N/A", ABS((AE26-D26)/D26))</f>
        <v>4.0644751468953307E-3</v>
      </c>
      <c r="AG26" s="3">
        <v>3.1357029999999999</v>
      </c>
      <c r="AH26" s="7">
        <f>IF(ISTEXT(AG26), "N/A", ABS((AG26-E26)/E26))</f>
        <v>4.0644751468953307E-3</v>
      </c>
      <c r="AI26" s="3">
        <v>3.1357029999999999</v>
      </c>
      <c r="AJ26" s="7">
        <f>IF(ISTEXT(AI26), "N/A", ABS((AI26-F26)/F26))</f>
        <v>4.0644751468953307E-3</v>
      </c>
      <c r="AL26" s="15">
        <f>IF(ISTEXT(AK26), "N/A", ABS((AK26-I26)/I26))</f>
        <v>1</v>
      </c>
      <c r="AN26" s="15">
        <f>IF(ISTEXT(AM26), "N/A", ABS((AM26-K26)/K26))</f>
        <v>1</v>
      </c>
      <c r="AP26" s="15">
        <f>IF(ISTEXT(AO26), "N/A", ABS((AO26-M26)/M26))</f>
        <v>1</v>
      </c>
    </row>
    <row r="27" spans="1:42" x14ac:dyDescent="0.25">
      <c r="A27" s="3">
        <v>12</v>
      </c>
      <c r="B27" s="30" t="s">
        <v>25</v>
      </c>
      <c r="C27" s="3" t="s">
        <v>26</v>
      </c>
      <c r="D27" s="2">
        <v>2.9788999999999999</v>
      </c>
      <c r="E27" s="2">
        <v>2.9788999999999999</v>
      </c>
      <c r="F27" s="2">
        <v>2.9788999999999999</v>
      </c>
      <c r="G27" s="3">
        <v>2.8761320000000001</v>
      </c>
      <c r="H27" s="7">
        <f>ABS((G27-D27)/D27)</f>
        <v>3.4498640437745393E-2</v>
      </c>
      <c r="I27" s="3">
        <v>2.8761320000000001</v>
      </c>
      <c r="J27" s="7">
        <f>ABS((I27-E27)/E27)</f>
        <v>3.4498640437745393E-2</v>
      </c>
      <c r="K27" s="3">
        <v>2.8761320000000001</v>
      </c>
      <c r="L27" s="7">
        <f>ABS((K27-F27)/F27)</f>
        <v>3.4498640437745393E-2</v>
      </c>
      <c r="M27" s="3">
        <v>2.8402799999999999</v>
      </c>
      <c r="N27" s="7">
        <f>ABS((M27-D27)/D27)</f>
        <v>4.6533955486924697E-2</v>
      </c>
      <c r="O27" s="3">
        <v>2.8402799999999999</v>
      </c>
      <c r="P27" s="7">
        <f>ABS((O27-E27)/E27)</f>
        <v>4.6533955486924697E-2</v>
      </c>
      <c r="Q27" s="3">
        <v>2.8402799999999999</v>
      </c>
      <c r="R27" s="7">
        <f>ABS((Q27-F27)/F27)</f>
        <v>4.6533955486924697E-2</v>
      </c>
      <c r="S27" s="3">
        <v>2.943956</v>
      </c>
      <c r="T27" s="7">
        <f>ABS((S27-D27)/D27)</f>
        <v>1.1730504548658855E-2</v>
      </c>
      <c r="U27" s="3">
        <v>2.943956</v>
      </c>
      <c r="V27" s="7">
        <f>ABS((U27-E27)/E27)</f>
        <v>1.1730504548658855E-2</v>
      </c>
      <c r="W27" s="3">
        <v>2.943956</v>
      </c>
      <c r="X27" s="7">
        <f>ABS((W27-F27)/F27)</f>
        <v>1.1730504548658855E-2</v>
      </c>
      <c r="Y27" s="3">
        <v>2.932439</v>
      </c>
      <c r="Z27" s="7">
        <f>IF(ISTEXT(Y27), "N/A", ABS((Y27-D27)/D27))</f>
        <v>1.5596696767263038E-2</v>
      </c>
      <c r="AA27" s="3">
        <v>2.932439</v>
      </c>
      <c r="AB27" s="7">
        <f>IF(ISTEXT(AA27), "N/A", ABS((AA27-E27)/E27))</f>
        <v>1.5596696767263038E-2</v>
      </c>
      <c r="AC27" s="3">
        <v>2.932439</v>
      </c>
      <c r="AD27" s="7">
        <f>IF(ISTEXT(AC27), "N/A", ABS((AC27-F27)/F27))</f>
        <v>1.5596696767263038E-2</v>
      </c>
      <c r="AE27" s="3">
        <v>2.880595</v>
      </c>
      <c r="AF27" s="7">
        <f>IF(ISTEXT(AE27), "N/A", ABS((AE27-D27)/D27))</f>
        <v>3.3000436402698938E-2</v>
      </c>
      <c r="AG27" s="3">
        <v>2.880595</v>
      </c>
      <c r="AH27" s="7">
        <f>IF(ISTEXT(AG27), "N/A", ABS((AG27-E27)/E27))</f>
        <v>3.3000436402698938E-2</v>
      </c>
      <c r="AI27" s="3">
        <v>2.880595</v>
      </c>
      <c r="AJ27" s="7">
        <f>IF(ISTEXT(AI27), "N/A", ABS((AI27-F27)/F27))</f>
        <v>3.3000436402698938E-2</v>
      </c>
      <c r="AL27" s="15">
        <f>IF(ISTEXT(AK27), "N/A", ABS((AK27-I27)/I27))</f>
        <v>1</v>
      </c>
      <c r="AN27" s="15">
        <f>IF(ISTEXT(AM27), "N/A", ABS((AM27-K27)/K27))</f>
        <v>1</v>
      </c>
      <c r="AP27" s="15">
        <f>IF(ISTEXT(AO27), "N/A", ABS((AO27-M27)/M27))</f>
        <v>1</v>
      </c>
    </row>
    <row r="28" spans="1:42" ht="18" x14ac:dyDescent="0.35">
      <c r="A28" s="3">
        <v>13</v>
      </c>
      <c r="B28" s="30" t="s">
        <v>27</v>
      </c>
      <c r="C28" s="3" t="s">
        <v>28</v>
      </c>
      <c r="D28" s="2">
        <v>6.7013999999999996</v>
      </c>
      <c r="E28" s="2">
        <v>6.7013999999999996</v>
      </c>
      <c r="F28" s="2">
        <v>6.7013999999999996</v>
      </c>
      <c r="G28" s="3">
        <v>6.5379189999999996</v>
      </c>
      <c r="H28" s="7">
        <f>ABS((G28-D28)/D28)</f>
        <v>2.4395051780225028E-2</v>
      </c>
      <c r="I28" s="3">
        <v>6.5379189999999996</v>
      </c>
      <c r="J28" s="7">
        <f>ABS((I28-E28)/E28)</f>
        <v>2.4395051780225028E-2</v>
      </c>
      <c r="K28" s="3">
        <v>6.5379189999999996</v>
      </c>
      <c r="L28" s="7">
        <f>ABS((K28-F28)/F28)</f>
        <v>2.4395051780225028E-2</v>
      </c>
      <c r="M28" s="3">
        <v>6.5224520000000004</v>
      </c>
      <c r="N28" s="7">
        <f>ABS((M28-D28)/D28)</f>
        <v>2.6703076968991438E-2</v>
      </c>
      <c r="O28" s="3">
        <v>6.5224520000000004</v>
      </c>
      <c r="P28" s="7">
        <f>ABS((O28-E28)/E28)</f>
        <v>2.6703076968991438E-2</v>
      </c>
      <c r="Q28" s="3">
        <v>6.5224520000000004</v>
      </c>
      <c r="R28" s="7">
        <f>ABS((Q28-F28)/F28)</f>
        <v>2.6703076968991438E-2</v>
      </c>
      <c r="S28" s="3">
        <v>6.7601469999999999</v>
      </c>
      <c r="T28" s="7">
        <f>ABS((S28-D28)/D28)</f>
        <v>8.7663771749187224E-3</v>
      </c>
      <c r="U28" s="3">
        <v>6.7601469999999999</v>
      </c>
      <c r="V28" s="7">
        <f>ABS((U28-E28)/E28)</f>
        <v>8.7663771749187224E-3</v>
      </c>
      <c r="W28" s="3">
        <v>6.7601469999999999</v>
      </c>
      <c r="X28" s="7">
        <f>ABS((W28-F28)/F28)</f>
        <v>8.7663771749187224E-3</v>
      </c>
      <c r="Y28" s="5" t="s">
        <v>85</v>
      </c>
      <c r="Z28" s="14" t="str">
        <f>IF(ISTEXT(Y28), "N/A", ABS((Y28-D28)/D28))</f>
        <v>N/A</v>
      </c>
      <c r="AA28" s="5" t="s">
        <v>85</v>
      </c>
      <c r="AB28" s="14" t="str">
        <f>IF(ISTEXT(AA28), "N/A", ABS((AA28-E28)/E28))</f>
        <v>N/A</v>
      </c>
      <c r="AC28" s="5" t="s">
        <v>85</v>
      </c>
      <c r="AD28" s="14" t="str">
        <f>IF(ISTEXT(AC28), "N/A", ABS((AC28-F28)/F28))</f>
        <v>N/A</v>
      </c>
      <c r="AE28" s="5" t="s">
        <v>85</v>
      </c>
      <c r="AF28" s="14" t="str">
        <f>IF(ISTEXT(AE28), "N/A", ABS((AE28-D28)/D28))</f>
        <v>N/A</v>
      </c>
      <c r="AG28" s="5" t="s">
        <v>85</v>
      </c>
      <c r="AH28" s="14" t="str">
        <f>IF(ISTEXT(AG28), "N/A", ABS((AG28-E28)/E28))</f>
        <v>N/A</v>
      </c>
      <c r="AI28" s="5" t="s">
        <v>85</v>
      </c>
      <c r="AJ28" s="14" t="str">
        <f>IF(ISTEXT(AI28), "N/A", ABS((AI28-F28)/F28))</f>
        <v>N/A</v>
      </c>
      <c r="AL28" s="15">
        <f>IF(ISTEXT(AK28), "N/A", ABS((AK28-I28)/I28))</f>
        <v>1</v>
      </c>
      <c r="AN28" s="15">
        <f>IF(ISTEXT(AM28), "N/A", ABS((AM28-K28)/K28))</f>
        <v>1</v>
      </c>
      <c r="AP28" s="15">
        <f>IF(ISTEXT(AO28), "N/A", ABS((AO28-M28)/M28))</f>
        <v>1</v>
      </c>
    </row>
    <row r="29" spans="1:42" x14ac:dyDescent="0.25">
      <c r="A29" s="3"/>
      <c r="B29" s="3"/>
      <c r="C29" s="3"/>
      <c r="D29" s="2"/>
      <c r="E29" s="2"/>
      <c r="F29" s="2"/>
      <c r="G29" s="3"/>
      <c r="H29" s="7"/>
      <c r="I29" s="3"/>
      <c r="J29" s="7"/>
      <c r="K29" s="3"/>
      <c r="L29" s="7"/>
      <c r="M29" s="3"/>
      <c r="N29" s="7"/>
      <c r="O29" s="3"/>
      <c r="P29" s="7"/>
      <c r="Q29" s="3"/>
      <c r="R29" s="7"/>
      <c r="S29" s="3"/>
      <c r="T29" s="7"/>
      <c r="U29" s="3"/>
      <c r="V29" s="7"/>
      <c r="W29" s="3"/>
      <c r="X29" s="7"/>
      <c r="Y29" s="8"/>
      <c r="Z29" s="7"/>
      <c r="AA29" s="8"/>
      <c r="AB29" s="7"/>
      <c r="AC29" s="8"/>
      <c r="AD29" s="7"/>
      <c r="AE29" s="8"/>
      <c r="AF29" s="7"/>
      <c r="AG29" s="8"/>
      <c r="AH29" s="7"/>
      <c r="AI29" s="8"/>
      <c r="AJ29" s="7"/>
    </row>
    <row r="30" spans="1:42" x14ac:dyDescent="0.25">
      <c r="A30" s="3"/>
      <c r="B30" s="3"/>
      <c r="C30" s="3"/>
      <c r="D30" s="2"/>
      <c r="E30" s="2"/>
      <c r="F30" s="2"/>
      <c r="G30" s="3"/>
      <c r="H30" s="7"/>
      <c r="I30" s="3"/>
      <c r="J30" s="7"/>
      <c r="K30" s="3"/>
      <c r="L30" s="7"/>
      <c r="M30" s="3"/>
      <c r="N30" s="7"/>
      <c r="O30" s="3"/>
      <c r="P30" s="7"/>
      <c r="Q30" s="3"/>
      <c r="R30" s="7"/>
      <c r="S30" s="3"/>
      <c r="T30" s="7"/>
      <c r="U30" s="3"/>
      <c r="V30" s="7"/>
      <c r="W30" s="3"/>
      <c r="X30" s="7"/>
      <c r="Y30" s="8"/>
      <c r="Z30" s="7"/>
      <c r="AA30" s="8"/>
      <c r="AB30" s="15"/>
      <c r="AC30" s="8"/>
      <c r="AD30" s="7"/>
      <c r="AE30" s="8"/>
      <c r="AF30" s="7"/>
      <c r="AG30" s="8"/>
      <c r="AH30" s="7"/>
      <c r="AI30" s="8"/>
      <c r="AJ30" s="7"/>
    </row>
    <row r="31" spans="1:42" x14ac:dyDescent="0.25">
      <c r="A31" s="3"/>
      <c r="B31" s="3"/>
      <c r="C31" s="3"/>
      <c r="D31" s="2"/>
      <c r="E31" s="2"/>
      <c r="F31" s="2"/>
      <c r="G31" s="3" t="s">
        <v>83</v>
      </c>
      <c r="H31" s="17">
        <f>AVERAGE(H25:H28)</f>
        <v>2.5241586866454117E-2</v>
      </c>
      <c r="I31" s="3" t="s">
        <v>83</v>
      </c>
      <c r="J31" s="17">
        <f>AVERAGE(J25:J28)</f>
        <v>2.5241586866454117E-2</v>
      </c>
      <c r="K31" s="3" t="s">
        <v>83</v>
      </c>
      <c r="L31" s="17">
        <f>AVERAGE(L25:L28)</f>
        <v>2.5241586866454117E-2</v>
      </c>
      <c r="M31" s="3" t="s">
        <v>83</v>
      </c>
      <c r="N31" s="17">
        <f>AVERAGE(N25:N28)</f>
        <v>3.088225745177935E-2</v>
      </c>
      <c r="O31" s="3" t="s">
        <v>83</v>
      </c>
      <c r="P31" s="17">
        <f>AVERAGE(P25:P28)</f>
        <v>3.088225745177935E-2</v>
      </c>
      <c r="Q31" s="3" t="s">
        <v>83</v>
      </c>
      <c r="R31" s="17">
        <f>AVERAGE(R25:R28)</f>
        <v>3.088225745177935E-2</v>
      </c>
      <c r="S31" s="3" t="s">
        <v>83</v>
      </c>
      <c r="T31" s="17">
        <f>AVERAGE(T25:T28)</f>
        <v>9.7933780190181015E-3</v>
      </c>
      <c r="U31" s="3" t="s">
        <v>83</v>
      </c>
      <c r="V31" s="17">
        <f>AVERAGE(V25:V28)</f>
        <v>9.7933780190181015E-3</v>
      </c>
      <c r="W31" s="3" t="s">
        <v>83</v>
      </c>
      <c r="X31" s="17">
        <f>AVERAGE(X25:X28)</f>
        <v>9.7933780190181015E-3</v>
      </c>
      <c r="Y31" s="3" t="s">
        <v>83</v>
      </c>
      <c r="Z31" s="17">
        <f>AVERAGE(Z25:Z28)</f>
        <v>1.3448834841109036E-2</v>
      </c>
      <c r="AA31" s="3" t="s">
        <v>83</v>
      </c>
      <c r="AB31" s="17">
        <f>AVERAGE(AB25:AB28)</f>
        <v>1.3448834841109036E-2</v>
      </c>
      <c r="AC31" s="3" t="s">
        <v>83</v>
      </c>
      <c r="AD31" s="17">
        <f>AVERAGE(AD25:AD28)</f>
        <v>1.3448834841109036E-2</v>
      </c>
      <c r="AE31" s="3" t="s">
        <v>83</v>
      </c>
      <c r="AF31" s="17">
        <f>AVERAGE(AF25:AF28)</f>
        <v>1.8434605509749336E-2</v>
      </c>
      <c r="AG31" s="3" t="s">
        <v>83</v>
      </c>
      <c r="AH31" s="17">
        <f>AVERAGE(AH25:AH28)</f>
        <v>1.8434605509749336E-2</v>
      </c>
      <c r="AI31" s="3" t="s">
        <v>83</v>
      </c>
      <c r="AJ31" s="17">
        <f>AVERAGE(AJ25:AJ28)</f>
        <v>1.8434605509749336E-2</v>
      </c>
      <c r="AL31" s="17">
        <f>AVERAGE(AL25:AL28)</f>
        <v>1</v>
      </c>
      <c r="AN31" s="17">
        <f>AVERAGE(AN25:AN28)</f>
        <v>1</v>
      </c>
      <c r="AP31" s="17">
        <f>AVERAGE(AP25:AP28)</f>
        <v>1</v>
      </c>
    </row>
    <row r="32" spans="1:42" x14ac:dyDescent="0.25">
      <c r="A32" s="3"/>
      <c r="B32" s="1" t="s">
        <v>29</v>
      </c>
      <c r="C32" s="2"/>
      <c r="D32" s="2"/>
      <c r="E32" s="2"/>
      <c r="F32" s="2"/>
      <c r="G32" s="3"/>
      <c r="H32" s="7"/>
      <c r="I32" s="3"/>
      <c r="J32" s="7"/>
      <c r="K32" s="3" t="s">
        <v>76</v>
      </c>
      <c r="L32" s="18">
        <f>AVERAGE(H25:H28,J25:J28,L25:L28)</f>
        <v>2.5241586866454117E-2</v>
      </c>
      <c r="M32" s="3"/>
      <c r="N32" s="7"/>
      <c r="O32" s="3"/>
      <c r="P32" s="7"/>
      <c r="Q32" s="3" t="s">
        <v>76</v>
      </c>
      <c r="R32" s="18">
        <f>AVERAGE(N25:N28,P25:P28,R25:R28)</f>
        <v>3.0882257451779346E-2</v>
      </c>
      <c r="S32" s="3"/>
      <c r="T32" s="7"/>
      <c r="U32" s="3"/>
      <c r="V32" s="7"/>
      <c r="W32" s="3" t="s">
        <v>76</v>
      </c>
      <c r="X32" s="18">
        <f>AVERAGE(T25:T28,V25:V28,X25:X28)</f>
        <v>9.7933780190181015E-3</v>
      </c>
      <c r="Y32" s="3"/>
      <c r="Z32" s="7"/>
      <c r="AA32" s="3"/>
      <c r="AB32" s="7"/>
      <c r="AC32" s="3" t="s">
        <v>76</v>
      </c>
      <c r="AD32" s="18">
        <f>AVERAGE(Z25:Z28,AB25:AB28,AD25:AD28)</f>
        <v>1.3448834841109036E-2</v>
      </c>
      <c r="AE32" s="3"/>
      <c r="AF32" s="7"/>
      <c r="AG32" s="10"/>
      <c r="AH32" s="7"/>
      <c r="AI32" s="10" t="s">
        <v>76</v>
      </c>
      <c r="AJ32" s="7"/>
      <c r="AK32" s="3"/>
      <c r="AL32" s="7"/>
      <c r="AP32" s="18">
        <f>AVERAGE(AL25:AL28,AN25:AN28,AP25:AP28)</f>
        <v>1</v>
      </c>
    </row>
    <row r="33" spans="1:42" x14ac:dyDescent="0.25">
      <c r="A33" s="3"/>
      <c r="B33" s="3"/>
      <c r="C33" s="2"/>
      <c r="D33" s="2"/>
      <c r="E33" s="2"/>
      <c r="F33" s="2"/>
      <c r="G33" s="3"/>
      <c r="H33" s="7"/>
      <c r="I33" s="3"/>
      <c r="J33" s="7"/>
      <c r="K33" s="3"/>
      <c r="L33" s="7"/>
      <c r="M33" s="3"/>
      <c r="N33" s="7"/>
      <c r="O33" s="3"/>
      <c r="P33" s="7"/>
      <c r="Q33" s="3"/>
      <c r="R33" s="7"/>
      <c r="S33" s="3"/>
      <c r="T33" s="7"/>
      <c r="U33" s="3"/>
      <c r="V33" s="7"/>
      <c r="W33" s="3"/>
      <c r="X33" s="7"/>
      <c r="Y33" s="8"/>
      <c r="Z33" s="7"/>
      <c r="AA33" s="8"/>
      <c r="AB33" s="7"/>
      <c r="AC33" s="8"/>
      <c r="AD33" s="7"/>
      <c r="AE33" s="8"/>
      <c r="AF33" s="7"/>
      <c r="AG33" s="8"/>
      <c r="AH33" s="7"/>
      <c r="AI33" s="8"/>
      <c r="AJ33" s="7"/>
    </row>
    <row r="34" spans="1:42" ht="18" x14ac:dyDescent="0.35">
      <c r="A34" s="3">
        <v>14</v>
      </c>
      <c r="B34" s="3" t="s">
        <v>30</v>
      </c>
      <c r="C34" s="2" t="s">
        <v>31</v>
      </c>
      <c r="D34" s="3">
        <v>9.0790000000000006</v>
      </c>
      <c r="E34" s="3">
        <v>5.7640000000000002</v>
      </c>
      <c r="F34" s="3">
        <v>9.2010000000000005</v>
      </c>
      <c r="G34" s="3">
        <v>8.8298179999999995</v>
      </c>
      <c r="H34" s="15">
        <f>ABS((G34-D34)/D34)</f>
        <v>2.7445974226236493E-2</v>
      </c>
      <c r="I34" s="3">
        <v>5.5932019999999998</v>
      </c>
      <c r="J34" s="15">
        <f>ABS((I34-E34)/E34)</f>
        <v>2.9631852879944558E-2</v>
      </c>
      <c r="K34" s="3">
        <v>8.9572699999999994</v>
      </c>
      <c r="L34" s="15">
        <f>ABS((K34-F34)/F34)</f>
        <v>2.6489512009564297E-2</v>
      </c>
      <c r="M34" s="3">
        <v>8.7192609999999995</v>
      </c>
      <c r="N34" s="15">
        <f>ABS((M34-D34)/D34)</f>
        <v>3.962319638726744E-2</v>
      </c>
      <c r="O34" s="3">
        <v>5.5265029999999999</v>
      </c>
      <c r="P34" s="15">
        <f>ABS((O34-E34)/E34)</f>
        <v>4.1203504510756467E-2</v>
      </c>
      <c r="Q34" s="3">
        <v>8.8467559999999992</v>
      </c>
      <c r="R34" s="15">
        <f>ABS((Q34-F34)/F34)</f>
        <v>3.8500597761113066E-2</v>
      </c>
      <c r="S34" s="3">
        <v>10.394743999999999</v>
      </c>
      <c r="T34" s="15">
        <f>ABS((S34-D34)/D34)</f>
        <v>0.14492168741050762</v>
      </c>
      <c r="U34" s="3">
        <v>6.6072699999999998</v>
      </c>
      <c r="V34" s="15">
        <f>ABS((U34-E34)/E34)</f>
        <v>0.14629944482997909</v>
      </c>
      <c r="W34" s="3">
        <v>10.565129000000001</v>
      </c>
      <c r="X34" s="15">
        <f>ABS((W34-F34)/F34)</f>
        <v>0.1482587762199761</v>
      </c>
      <c r="Y34" s="3">
        <v>9.3886819999999993</v>
      </c>
      <c r="Z34" s="15">
        <f>IF(ISTEXT(Y34), "N/A", ABS((Y34-D34)/D34))</f>
        <v>3.4109703711862394E-2</v>
      </c>
      <c r="AA34" s="3">
        <v>5.9741010000000001</v>
      </c>
      <c r="AB34" s="15">
        <f>IF(ISTEXT(AA34), "N/A", ABS((AA34-E34)/E34))</f>
        <v>3.6450555170020792E-2</v>
      </c>
      <c r="AC34" s="3">
        <v>9.5071779999999997</v>
      </c>
      <c r="AD34" s="15">
        <f>IF(ISTEXT(AC34), "N/A", ABS((AC34-F34)/F34))</f>
        <v>3.3276600369524963E-2</v>
      </c>
      <c r="AE34" s="3">
        <v>9.5487730000000006</v>
      </c>
      <c r="AF34" s="15">
        <f>IF(ISTEXT(AE34), "N/A", ABS((AE34-D34)/D34))</f>
        <v>5.1742813085141531E-2</v>
      </c>
      <c r="AG34" s="3">
        <v>6.1013029999999997</v>
      </c>
      <c r="AH34" s="15">
        <f>IF(ISTEXT(AG34), "N/A", ABS((AG34-E34)/E34))</f>
        <v>5.8518910478834049E-2</v>
      </c>
      <c r="AI34" s="3">
        <v>9.6574840000000002</v>
      </c>
      <c r="AJ34" s="15">
        <f>IF(ISTEXT(AI34), "N/A", ABS((AI34-F34)/F34))</f>
        <v>4.9612433431148746E-2</v>
      </c>
      <c r="AK34" s="26"/>
      <c r="AL34" s="15">
        <f>IF(ISTEXT(AK34), "N/A", ABS((AK34-I34)/I34))</f>
        <v>1</v>
      </c>
      <c r="AN34" s="15">
        <f>IF(ISTEXT(AM34), "N/A", ABS((AM34-K34)/K34))</f>
        <v>1</v>
      </c>
      <c r="AP34" s="15">
        <f>IF(ISTEXT(AO34), "N/A", ABS((AO34-M34)/M34))</f>
        <v>1</v>
      </c>
    </row>
    <row r="35" spans="1:42" x14ac:dyDescent="0.25">
      <c r="A35" s="3">
        <v>15</v>
      </c>
      <c r="B35" s="3" t="s">
        <v>32</v>
      </c>
      <c r="C35" s="2" t="s">
        <v>33</v>
      </c>
      <c r="D35" s="26">
        <v>7.1190600000000002</v>
      </c>
      <c r="E35" s="26">
        <v>4.6599599999999999</v>
      </c>
      <c r="F35" s="26">
        <v>9.7956000000000003</v>
      </c>
      <c r="G35" s="3">
        <v>7.1372980000000004</v>
      </c>
      <c r="H35" s="15">
        <f>ABS((G35-D35)/D35)</f>
        <v>2.5618550763724704E-3</v>
      </c>
      <c r="I35" s="3">
        <v>4.3352069999999996</v>
      </c>
      <c r="J35" s="15">
        <f>ABS((I35-E35)/E35)</f>
        <v>6.9690083176679699E-2</v>
      </c>
      <c r="K35" s="3">
        <v>9.5042910000000003</v>
      </c>
      <c r="L35" s="15">
        <f>ABS((K35-F35)/F35)</f>
        <v>2.9738760259708445E-2</v>
      </c>
      <c r="M35" s="3">
        <v>7.0520240000000003</v>
      </c>
      <c r="N35" s="15">
        <f>ABS((M35-D35)/D35)</f>
        <v>9.4164117172772632E-3</v>
      </c>
      <c r="O35" s="3">
        <v>4.321625</v>
      </c>
      <c r="P35" s="15">
        <f>ABS((O35-E35)/E35)</f>
        <v>7.2604700469531894E-2</v>
      </c>
      <c r="Q35" s="3">
        <v>9.4870789999999996</v>
      </c>
      <c r="R35" s="15">
        <f>ABS((Q35-F35)/F35)</f>
        <v>3.149587569929363E-2</v>
      </c>
      <c r="S35" s="3">
        <v>8.5207929999999994</v>
      </c>
      <c r="T35" s="15">
        <f>ABS((S35-D35)/D35)</f>
        <v>0.19689860740041512</v>
      </c>
      <c r="U35" s="3">
        <v>4.7802509999999998</v>
      </c>
      <c r="V35" s="15">
        <f>ABS((U35-E35)/E35)</f>
        <v>2.581374089047973E-2</v>
      </c>
      <c r="W35" s="3">
        <v>9.5392530000000004</v>
      </c>
      <c r="X35" s="15">
        <f>ABS((W35-F35)/F35)</f>
        <v>2.6169606762219758E-2</v>
      </c>
      <c r="Y35" s="3">
        <v>7.0403609999999999</v>
      </c>
      <c r="Z35" s="15">
        <f>IF(ISTEXT(Y35), "N/A", ABS((Y35-D35)/D35))</f>
        <v>1.1054689804552889E-2</v>
      </c>
      <c r="AA35" s="3">
        <v>4.6845439999999998</v>
      </c>
      <c r="AB35" s="15">
        <f>IF(ISTEXT(AA35), "N/A", ABS((AA35-E35)/E35))</f>
        <v>5.2755817646503271E-3</v>
      </c>
      <c r="AC35" s="3">
        <v>9.4508030000000005</v>
      </c>
      <c r="AD35" s="15">
        <f>IF(ISTEXT(AC35), "N/A", ABS((AC35-F35)/F35))</f>
        <v>3.5199171056392642E-2</v>
      </c>
      <c r="AE35" s="3">
        <v>7.6320139999999999</v>
      </c>
      <c r="AF35" s="15">
        <f>IF(ISTEXT(AE35), "N/A", ABS((AE35-D35)/D35))</f>
        <v>7.2053613819802007E-2</v>
      </c>
      <c r="AG35" s="3">
        <v>4.7052389999999997</v>
      </c>
      <c r="AH35" s="15">
        <f>IF(ISTEXT(AG35), "N/A", ABS((AG35-E35)/E35))</f>
        <v>9.7166070095021945E-3</v>
      </c>
      <c r="AI35" s="3">
        <v>9.4264500000000009</v>
      </c>
      <c r="AJ35" s="15">
        <f>IF(ISTEXT(AI35), "N/A", ABS((AI35-F35)/F35))</f>
        <v>3.7685287271836274E-2</v>
      </c>
      <c r="AK35" s="26"/>
      <c r="AL35" s="15">
        <f>IF(ISTEXT(AK35), "N/A", ABS((AK35-I35)/I35))</f>
        <v>1</v>
      </c>
      <c r="AN35" s="15">
        <f>IF(ISTEXT(AM35), "N/A", ABS((AM35-K35)/K35))</f>
        <v>1</v>
      </c>
      <c r="AP35" s="15">
        <f>IF(ISTEXT(AO35), "N/A", ABS((AO35-M35)/M35))</f>
        <v>1</v>
      </c>
    </row>
    <row r="36" spans="1:42" ht="18" x14ac:dyDescent="0.35">
      <c r="A36" s="3">
        <v>16</v>
      </c>
      <c r="B36" s="3" t="s">
        <v>34</v>
      </c>
      <c r="C36" s="2" t="s">
        <v>35</v>
      </c>
      <c r="D36" s="3">
        <v>5.6440000000000001</v>
      </c>
      <c r="E36" s="3">
        <v>5.6440000000000001</v>
      </c>
      <c r="F36" s="3">
        <v>5.6440000000000001</v>
      </c>
      <c r="G36" s="3">
        <v>5.3821779999999997</v>
      </c>
      <c r="H36" s="15">
        <f>ABS((G36-D36)/D36)</f>
        <v>4.6389440113394832E-2</v>
      </c>
      <c r="I36" s="3">
        <v>5.3821779999999997</v>
      </c>
      <c r="J36" s="15">
        <f>ABS((I36-E36)/E36)</f>
        <v>4.6389440113394832E-2</v>
      </c>
      <c r="K36" s="3">
        <v>5.3821779999999997</v>
      </c>
      <c r="L36" s="15">
        <f>ABS((K36-F36)/F36)</f>
        <v>4.6389440113394832E-2</v>
      </c>
      <c r="M36" s="3">
        <v>5.2353889999999996</v>
      </c>
      <c r="N36" s="15">
        <f>ABS((M36-D36)/D36)</f>
        <v>7.2397413182140408E-2</v>
      </c>
      <c r="O36" s="3">
        <v>5.2353889999999996</v>
      </c>
      <c r="P36" s="15">
        <f>ABS((O36-E36)/E36)</f>
        <v>7.2397413182140408E-2</v>
      </c>
      <c r="Q36" s="3">
        <v>5.2353889999999996</v>
      </c>
      <c r="R36" s="15">
        <f>ABS((Q36-F36)/F36)</f>
        <v>7.2397413182140408E-2</v>
      </c>
      <c r="S36" s="3">
        <v>6.9721989999999998</v>
      </c>
      <c r="T36" s="15">
        <f>ABS((S36-D36)/D36)</f>
        <v>0.23532937632884474</v>
      </c>
      <c r="U36" s="3">
        <v>6.9721989999999998</v>
      </c>
      <c r="V36" s="15">
        <f>ABS((U36-E36)/E36)</f>
        <v>0.23532937632884474</v>
      </c>
      <c r="W36" s="3">
        <v>6.9721989999999998</v>
      </c>
      <c r="X36" s="15">
        <f>ABS((W36-F36)/F36)</f>
        <v>0.23532937632884474</v>
      </c>
      <c r="Y36" s="3">
        <v>6.1059330000000003</v>
      </c>
      <c r="Z36" s="15">
        <f>IF(ISTEXT(Y36), "N/A", ABS((Y36-D36)/D36))</f>
        <v>8.1844968107725041E-2</v>
      </c>
      <c r="AA36" s="3">
        <v>6.1059330000000003</v>
      </c>
      <c r="AB36" s="15">
        <f>IF(ISTEXT(AA36), "N/A", ABS((AA36-E36)/E36))</f>
        <v>8.1844968107725041E-2</v>
      </c>
      <c r="AC36" s="3">
        <v>6.1059330000000003</v>
      </c>
      <c r="AD36" s="15">
        <f>IF(ISTEXT(AC36), "N/A", ABS((AC36-F36)/F36))</f>
        <v>8.1844968107725041E-2</v>
      </c>
      <c r="AE36" s="3">
        <v>6.0515809999999997</v>
      </c>
      <c r="AF36" s="15">
        <f>IF(ISTEXT(AE36), "N/A", ABS((AE36-D36)/D36))</f>
        <v>7.2214918497519404E-2</v>
      </c>
      <c r="AG36" s="3">
        <v>6.0515809999999997</v>
      </c>
      <c r="AH36" s="15">
        <f>IF(ISTEXT(AG36), "N/A", ABS((AG36-E36)/E36))</f>
        <v>7.2214918497519404E-2</v>
      </c>
      <c r="AI36" s="3">
        <v>6.0515809999999997</v>
      </c>
      <c r="AJ36" s="15">
        <f>IF(ISTEXT(AI36), "N/A", ABS((AI36-F36)/F36))</f>
        <v>7.2214918497519404E-2</v>
      </c>
      <c r="AK36" s="26"/>
      <c r="AL36" s="15">
        <f>IF(ISTEXT(AK36), "N/A", ABS((AK36-I36)/I36))</f>
        <v>1</v>
      </c>
      <c r="AN36" s="15">
        <f>IF(ISTEXT(AM36), "N/A", ABS((AM36-K36)/K36))</f>
        <v>1</v>
      </c>
      <c r="AP36" s="15">
        <f>IF(ISTEXT(AO36), "N/A", ABS((AO36-M36)/M36))</f>
        <v>1</v>
      </c>
    </row>
    <row r="37" spans="1:42" ht="18" x14ac:dyDescent="0.35">
      <c r="A37" s="3">
        <v>17</v>
      </c>
      <c r="B37" s="3" t="s">
        <v>36</v>
      </c>
      <c r="C37" s="2" t="s">
        <v>37</v>
      </c>
      <c r="D37" s="3">
        <v>5.7950999999999997</v>
      </c>
      <c r="E37" s="3">
        <v>5.7950999999999997</v>
      </c>
      <c r="F37" s="3">
        <v>5.7950999999999997</v>
      </c>
      <c r="G37" s="3">
        <v>5.6457069999999998</v>
      </c>
      <c r="H37" s="15">
        <f>ABS((G37-D37)/D37)</f>
        <v>2.5779192766302549E-2</v>
      </c>
      <c r="I37" s="3">
        <v>5.6457069999999998</v>
      </c>
      <c r="J37" s="15">
        <f>ABS((I37-E37)/E37)</f>
        <v>2.5779192766302549E-2</v>
      </c>
      <c r="K37" s="3">
        <v>5.6457069999999998</v>
      </c>
      <c r="L37" s="15">
        <f>ABS((K37-F37)/F37)</f>
        <v>2.5779192766302549E-2</v>
      </c>
      <c r="M37" s="3">
        <v>5.5971520000000003</v>
      </c>
      <c r="N37" s="15">
        <f>ABS((M37-D37)/D37)</f>
        <v>3.4157822988386627E-2</v>
      </c>
      <c r="O37" s="3">
        <v>5.5971520000000003</v>
      </c>
      <c r="P37" s="15">
        <f>ABS((O37-E37)/E37)</f>
        <v>3.4157822988386627E-2</v>
      </c>
      <c r="Q37" s="3">
        <v>5.5971520000000003</v>
      </c>
      <c r="R37" s="15">
        <f>ABS((Q37-F37)/F37)</f>
        <v>3.4157822988386627E-2</v>
      </c>
      <c r="S37" s="3">
        <v>6.4173739999999997</v>
      </c>
      <c r="T37" s="15">
        <f>ABS((S37-D37)/D37)</f>
        <v>0.10737933771634657</v>
      </c>
      <c r="U37" s="3">
        <v>6.4173739999999997</v>
      </c>
      <c r="V37" s="15">
        <f>ABS((U37-E37)/E37)</f>
        <v>0.10737933771634657</v>
      </c>
      <c r="W37" s="3">
        <v>6.4173739999999997</v>
      </c>
      <c r="X37" s="15">
        <f>ABS((W37-F37)/F37)</f>
        <v>0.10737933771634657</v>
      </c>
      <c r="Y37" s="3">
        <v>5.8772760000000002</v>
      </c>
      <c r="Z37" s="15">
        <f>IF(ISTEXT(Y37), "N/A", ABS((Y37-D37)/D37))</f>
        <v>1.4180255733292001E-2</v>
      </c>
      <c r="AA37" s="3">
        <v>5.8772760000000002</v>
      </c>
      <c r="AB37" s="15">
        <f>IF(ISTEXT(AA37), "N/A", ABS((AA37-E37)/E37))</f>
        <v>1.4180255733292001E-2</v>
      </c>
      <c r="AC37" s="3">
        <v>5.8772760000000002</v>
      </c>
      <c r="AD37" s="15">
        <f>IF(ISTEXT(AC37), "N/A", ABS((AC37-F37)/F37))</f>
        <v>1.4180255733292001E-2</v>
      </c>
      <c r="AE37" s="3">
        <v>5.8768000000000002</v>
      </c>
      <c r="AF37" s="15">
        <f>IF(ISTEXT(AE37), "N/A", ABS((AE37-D37)/D37))</f>
        <v>1.4098117375023823E-2</v>
      </c>
      <c r="AG37" s="3">
        <v>5.8768000000000002</v>
      </c>
      <c r="AH37" s="15">
        <f>IF(ISTEXT(AG37), "N/A", ABS((AG37-E37)/E37))</f>
        <v>1.4098117375023823E-2</v>
      </c>
      <c r="AI37" s="3">
        <v>5.8768000000000002</v>
      </c>
      <c r="AJ37" s="15">
        <f>IF(ISTEXT(AI37), "N/A", ABS((AI37-F37)/F37))</f>
        <v>1.4098117375023823E-2</v>
      </c>
      <c r="AK37" s="26"/>
      <c r="AL37" s="15">
        <f>IF(ISTEXT(AK37), "N/A", ABS((AK37-I37)/I37))</f>
        <v>1</v>
      </c>
      <c r="AN37" s="15">
        <f>IF(ISTEXT(AM37), "N/A", ABS((AM37-K37)/K37))</f>
        <v>1</v>
      </c>
      <c r="AP37" s="15">
        <f>IF(ISTEXT(AO37), "N/A", ABS((AO37-M37)/M37))</f>
        <v>1</v>
      </c>
    </row>
    <row r="38" spans="1:42" x14ac:dyDescent="0.25">
      <c r="A38" s="3"/>
      <c r="B38" s="3"/>
      <c r="C38" s="2"/>
      <c r="D38" s="3"/>
      <c r="E38" s="3"/>
      <c r="F38" s="3"/>
      <c r="G38" s="3"/>
      <c r="H38" s="15"/>
      <c r="I38" s="3"/>
      <c r="J38" s="15"/>
      <c r="K38" s="3"/>
      <c r="L38" s="15"/>
      <c r="M38" s="3"/>
      <c r="N38" s="15"/>
      <c r="O38" s="3"/>
      <c r="P38" s="15"/>
      <c r="Q38" s="3"/>
      <c r="R38" s="15"/>
      <c r="S38" s="3"/>
      <c r="T38" s="15"/>
      <c r="U38" s="3"/>
      <c r="V38" s="15"/>
      <c r="W38" s="3"/>
      <c r="X38" s="15"/>
      <c r="Y38" s="3"/>
      <c r="Z38" s="15"/>
      <c r="AA38" s="3"/>
      <c r="AB38" s="15"/>
      <c r="AC38" s="3"/>
      <c r="AD38" s="15"/>
      <c r="AE38" s="3"/>
      <c r="AF38" s="15"/>
      <c r="AG38" s="3"/>
      <c r="AH38" s="15"/>
      <c r="AI38" s="3"/>
      <c r="AJ38" s="15"/>
      <c r="AK38" s="26"/>
    </row>
    <row r="39" spans="1:42" x14ac:dyDescent="0.25">
      <c r="A39" s="3"/>
      <c r="B39" s="3"/>
      <c r="C39" s="2"/>
      <c r="D39" s="2"/>
      <c r="E39" s="2"/>
      <c r="F39" s="2"/>
      <c r="G39" s="3"/>
      <c r="H39" s="7"/>
      <c r="I39" s="3"/>
      <c r="J39" s="7"/>
      <c r="K39" s="3"/>
      <c r="L39" s="7"/>
      <c r="M39" s="3"/>
      <c r="N39" s="7"/>
      <c r="O39" s="3"/>
      <c r="P39" s="7"/>
      <c r="Q39" s="3"/>
      <c r="R39" s="7"/>
      <c r="S39" s="3"/>
      <c r="T39" s="7"/>
      <c r="U39" s="3"/>
      <c r="V39" s="7"/>
      <c r="W39" s="3"/>
      <c r="X39" s="7"/>
      <c r="Y39" s="3"/>
      <c r="Z39" s="7"/>
      <c r="AA39" s="3"/>
      <c r="AB39" s="7"/>
      <c r="AC39" s="3"/>
      <c r="AD39" s="7"/>
      <c r="AE39" s="8"/>
      <c r="AF39" s="7"/>
      <c r="AG39" s="8"/>
      <c r="AH39" s="7"/>
      <c r="AI39" s="8"/>
      <c r="AJ39" s="7"/>
    </row>
    <row r="40" spans="1:42" x14ac:dyDescent="0.25">
      <c r="A40" s="3"/>
      <c r="B40" s="3"/>
      <c r="C40" s="2"/>
      <c r="D40" s="2"/>
      <c r="E40" s="2"/>
      <c r="F40" s="2"/>
      <c r="G40" s="3" t="s">
        <v>83</v>
      </c>
      <c r="H40" s="17">
        <f>AVERAGE(H34:H37)</f>
        <v>2.5544115545576583E-2</v>
      </c>
      <c r="I40" s="3" t="s">
        <v>83</v>
      </c>
      <c r="J40" s="17">
        <f>AVERAGE(J34:J37)</f>
        <v>4.287264223408041E-2</v>
      </c>
      <c r="K40" s="3" t="s">
        <v>83</v>
      </c>
      <c r="L40" s="17">
        <f>AVERAGE(L34:L37)</f>
        <v>3.209922628724253E-2</v>
      </c>
      <c r="M40" s="3" t="s">
        <v>83</v>
      </c>
      <c r="N40" s="17">
        <f>AVERAGE(N34:N37)</f>
        <v>3.8898711068767938E-2</v>
      </c>
      <c r="O40" s="3" t="s">
        <v>83</v>
      </c>
      <c r="P40" s="17">
        <f>AVERAGE(P34:P37)</f>
        <v>5.5090860287703845E-2</v>
      </c>
      <c r="Q40" s="3" t="s">
        <v>83</v>
      </c>
      <c r="R40" s="17">
        <f>AVERAGE(R34:R37)</f>
        <v>4.4137927407733431E-2</v>
      </c>
      <c r="S40" s="3" t="s">
        <v>83</v>
      </c>
      <c r="T40" s="17">
        <f>AVERAGE(T34:T37)</f>
        <v>0.1711322522140285</v>
      </c>
      <c r="U40" s="3" t="s">
        <v>83</v>
      </c>
      <c r="V40" s="17">
        <f>AVERAGE(V34:V37)</f>
        <v>0.12870547494141252</v>
      </c>
      <c r="W40" s="3" t="s">
        <v>83</v>
      </c>
      <c r="X40" s="17">
        <f>AVERAGE(X34:X37)</f>
        <v>0.1292842742568468</v>
      </c>
      <c r="Y40" s="3" t="s">
        <v>83</v>
      </c>
      <c r="Z40" s="17">
        <f>AVERAGE(Z34:Z37)</f>
        <v>3.5297404339358088E-2</v>
      </c>
      <c r="AA40" s="3" t="s">
        <v>83</v>
      </c>
      <c r="AB40" s="17">
        <f>AVERAGE(AB34:AB37)</f>
        <v>3.4437840193922042E-2</v>
      </c>
      <c r="AC40" s="3" t="s">
        <v>83</v>
      </c>
      <c r="AD40" s="17">
        <f>AVERAGE(AD34:AD37)</f>
        <v>4.1125248816733663E-2</v>
      </c>
      <c r="AE40" s="3" t="s">
        <v>83</v>
      </c>
      <c r="AF40" s="17">
        <f>AVERAGE(AF34:AF37)</f>
        <v>5.2527365694371692E-2</v>
      </c>
      <c r="AG40" s="3" t="s">
        <v>83</v>
      </c>
      <c r="AH40" s="17">
        <f>AVERAGE(AH34:AH37)</f>
        <v>3.8637138340219868E-2</v>
      </c>
      <c r="AI40" s="3" t="s">
        <v>83</v>
      </c>
      <c r="AJ40" s="17">
        <f>AVERAGE(AJ34:AJ37)</f>
        <v>4.340268914388206E-2</v>
      </c>
      <c r="AL40" s="17">
        <f>AVERAGE(AL34:AL37)</f>
        <v>1</v>
      </c>
      <c r="AN40" s="17">
        <f>AVERAGE(AN34:AN37)</f>
        <v>1</v>
      </c>
      <c r="AP40" s="17">
        <f>AVERAGE(AP34:AP37)</f>
        <v>1</v>
      </c>
    </row>
    <row r="41" spans="1:42" x14ac:dyDescent="0.25">
      <c r="A41" s="3"/>
      <c r="B41" s="21" t="s">
        <v>38</v>
      </c>
      <c r="C41" s="2"/>
      <c r="D41" s="2"/>
      <c r="E41" s="2"/>
      <c r="F41" s="2"/>
      <c r="G41" s="3"/>
      <c r="H41" s="7"/>
      <c r="I41" s="3"/>
      <c r="J41" s="7"/>
      <c r="K41" s="3" t="s">
        <v>76</v>
      </c>
      <c r="L41" s="18">
        <f>AVERAGE(H34:H37,J34:J37,L34:L37)</f>
        <v>3.3505328022299836E-2</v>
      </c>
      <c r="M41" s="3"/>
      <c r="N41" s="7"/>
      <c r="O41" s="3"/>
      <c r="P41" s="7"/>
      <c r="Q41" s="3" t="s">
        <v>76</v>
      </c>
      <c r="R41" s="18">
        <f>AVERAGE(N34:N37,P34:P37,R34:R37)</f>
        <v>4.6042499588068414E-2</v>
      </c>
      <c r="S41" s="3"/>
      <c r="T41" s="7"/>
      <c r="U41" s="3"/>
      <c r="V41" s="7"/>
      <c r="W41" s="3" t="s">
        <v>76</v>
      </c>
      <c r="X41" s="18">
        <f>AVERAGE(T34:T37,V34:V37,X34:X37)</f>
        <v>0.14304066713742924</v>
      </c>
      <c r="Y41" s="3"/>
      <c r="Z41" s="7"/>
      <c r="AA41" s="3"/>
      <c r="AB41" s="7"/>
      <c r="AC41" s="3" t="s">
        <v>76</v>
      </c>
      <c r="AD41" s="18">
        <f>AVERAGE(Z34:Z37,AB34:AB37,AD34:AD37)</f>
        <v>3.6953497783337931E-2</v>
      </c>
      <c r="AE41" s="3"/>
      <c r="AF41" s="7"/>
      <c r="AG41" s="3"/>
      <c r="AH41" s="7"/>
      <c r="AI41" s="3" t="s">
        <v>76</v>
      </c>
      <c r="AJ41" s="18">
        <f>AVERAGE(AF34:AF37,AH34:AH37,AJ34:AJ37)</f>
        <v>4.485573105949122E-2</v>
      </c>
      <c r="AK41" s="3"/>
      <c r="AL41" s="7"/>
      <c r="AP41" s="18">
        <f>AVERAGE(AL34:AL37,AN34:AN37,AP34:AP37)</f>
        <v>1</v>
      </c>
    </row>
    <row r="42" spans="1:42" x14ac:dyDescent="0.25">
      <c r="A42" s="3"/>
      <c r="B42" s="3"/>
      <c r="C42" s="2"/>
      <c r="D42" s="3"/>
      <c r="E42" s="3"/>
      <c r="F42" s="3"/>
      <c r="G42" s="3"/>
      <c r="H42" s="15"/>
      <c r="I42" s="3"/>
      <c r="J42" s="15"/>
      <c r="K42" s="3"/>
      <c r="L42" s="15"/>
      <c r="M42" s="3"/>
      <c r="N42" s="15"/>
      <c r="O42" s="3"/>
      <c r="P42" s="15"/>
      <c r="Q42" s="3"/>
      <c r="R42" s="15"/>
      <c r="S42" s="3"/>
      <c r="T42" s="15"/>
      <c r="U42" s="3"/>
      <c r="V42" s="15"/>
      <c r="W42" s="3"/>
      <c r="X42" s="15"/>
      <c r="Y42" s="3"/>
      <c r="Z42" s="15"/>
      <c r="AA42" s="3"/>
      <c r="AB42" s="15"/>
      <c r="AC42" s="3"/>
      <c r="AD42" s="15"/>
      <c r="AE42" s="8"/>
      <c r="AF42" s="7"/>
      <c r="AG42" s="8"/>
      <c r="AH42" s="7"/>
      <c r="AI42" s="8"/>
      <c r="AJ42" s="7"/>
    </row>
    <row r="43" spans="1:42" ht="18" x14ac:dyDescent="0.35">
      <c r="A43" s="3">
        <v>18</v>
      </c>
      <c r="B43" s="3" t="s">
        <v>39</v>
      </c>
      <c r="C43" s="2" t="s">
        <v>40</v>
      </c>
      <c r="D43" s="3">
        <v>7.5030000000000001</v>
      </c>
      <c r="E43" s="3">
        <v>7.0730000000000004</v>
      </c>
      <c r="F43" s="3">
        <v>10.273</v>
      </c>
      <c r="G43" s="3">
        <v>7.1717440000000003</v>
      </c>
      <c r="H43" s="15">
        <f t="shared" ref="H43:H48" si="1">ABS((G43-D43)/D43)</f>
        <v>4.4149806743969046E-2</v>
      </c>
      <c r="I43" s="3">
        <v>6.7207710000000001</v>
      </c>
      <c r="J43" s="15">
        <f t="shared" ref="J43:J48" si="2">ABS((I43-E43)/E43)</f>
        <v>4.9799095150572646E-2</v>
      </c>
      <c r="K43" s="3">
        <v>9.7261279999999992</v>
      </c>
      <c r="L43" s="15">
        <f t="shared" ref="L43:L48" si="3">ABS((K43-F43)/F43)</f>
        <v>5.3233914143872331E-2</v>
      </c>
      <c r="M43" s="3">
        <v>7.1313459999999997</v>
      </c>
      <c r="N43" s="15">
        <f t="shared" ref="N43:N48" si="4">ABS((M43-D43)/D43)</f>
        <v>4.9534053045448535E-2</v>
      </c>
      <c r="O43" s="3">
        <v>6.6345559999999999</v>
      </c>
      <c r="P43" s="15">
        <f t="shared" ref="P43:P48" si="5">ABS((O43-E43)/E43)</f>
        <v>6.1988406616711504E-2</v>
      </c>
      <c r="Q43" s="3">
        <v>9.6146530000000006</v>
      </c>
      <c r="R43" s="15">
        <f t="shared" ref="R43:R48" si="6">ABS((Q43-F43)/F43)</f>
        <v>6.408517472987435E-2</v>
      </c>
      <c r="S43" s="3">
        <v>7.9675659999999997</v>
      </c>
      <c r="T43" s="15">
        <f t="shared" ref="T43:T48" si="7">ABS((S43-D43)/D43)</f>
        <v>6.1917366386778569E-2</v>
      </c>
      <c r="U43" s="3">
        <v>7.6043630000000002</v>
      </c>
      <c r="V43" s="15">
        <f t="shared" ref="V43:V48" si="8">ABS((U43-E43)/E43)</f>
        <v>7.5125547858051714E-2</v>
      </c>
      <c r="W43" s="3">
        <v>11.397206000000001</v>
      </c>
      <c r="X43" s="15">
        <f t="shared" ref="X43:X48" si="9">ABS((W43-F43)/F43)</f>
        <v>0.1094330769979559</v>
      </c>
      <c r="Y43" s="3">
        <v>7.3696190000000001</v>
      </c>
      <c r="Z43" s="15">
        <f t="shared" ref="Z43:Z48" si="10">IF(ISTEXT(Y43), "N/A", ABS((Y43-D43)/D43))</f>
        <v>1.7777022524323598E-2</v>
      </c>
      <c r="AA43" s="3">
        <v>6.9570169999999996</v>
      </c>
      <c r="AB43" s="15">
        <f t="shared" ref="AB43:AB48" si="11">IF(ISTEXT(AA43), "N/A", ABS((AA43-E43)/E43))</f>
        <v>1.6397992365333073E-2</v>
      </c>
      <c r="AC43" s="3">
        <v>10.047556</v>
      </c>
      <c r="AD43" s="15">
        <f t="shared" ref="AD43:AD48" si="12">IF(ISTEXT(AC43), "N/A", ABS((AC43-F43)/F43))</f>
        <v>2.1945293487783464E-2</v>
      </c>
      <c r="AE43" s="3">
        <v>7.6440130000000002</v>
      </c>
      <c r="AF43" s="15">
        <f t="shared" ref="AF43:AF48" si="13">IF(ISTEXT(AE43), "N/A", ABS((AE43-D43)/D43))</f>
        <v>1.8794215647074512E-2</v>
      </c>
      <c r="AG43" s="3">
        <v>7.0718059999999996</v>
      </c>
      <c r="AH43" s="15">
        <f t="shared" ref="AH43:AH48" si="14">IF(ISTEXT(AG43), "N/A", ABS((AG43-E43)/E43))</f>
        <v>1.6881097129942111E-4</v>
      </c>
      <c r="AI43" s="3">
        <v>10.236577</v>
      </c>
      <c r="AJ43" s="15">
        <f t="shared" ref="AJ43:AJ48" si="15">IF(ISTEXT(AI43), "N/A", ABS((AI43-F43)/F43))</f>
        <v>3.5455076413899744E-3</v>
      </c>
      <c r="AK43" s="26"/>
      <c r="AL43" s="15">
        <f t="shared" ref="AL43:AL48" si="16">IF(ISTEXT(AK43), "N/A", ABS((AK43-I43)/I43))</f>
        <v>1</v>
      </c>
      <c r="AN43" s="15">
        <f t="shared" ref="AN43:AN48" si="17">IF(ISTEXT(AM43), "N/A", ABS((AM43-K43)/K43))</f>
        <v>1</v>
      </c>
      <c r="AP43" s="15">
        <f t="shared" ref="AP43:AP48" si="18">IF(ISTEXT(AO43), "N/A", ABS((AO43-M43)/M43))</f>
        <v>1</v>
      </c>
    </row>
    <row r="44" spans="1:42" ht="18" x14ac:dyDescent="0.35">
      <c r="A44" s="3">
        <v>19</v>
      </c>
      <c r="B44" s="3" t="s">
        <v>41</v>
      </c>
      <c r="C44" s="2" t="s">
        <v>42</v>
      </c>
      <c r="D44" s="3">
        <v>8.8559999999999999</v>
      </c>
      <c r="E44" s="3">
        <v>8.8559999999999999</v>
      </c>
      <c r="F44" s="3">
        <v>8.8559999999999999</v>
      </c>
      <c r="G44" s="3">
        <v>8.5501159999999992</v>
      </c>
      <c r="H44" s="15">
        <f t="shared" si="1"/>
        <v>3.4539747064137385E-2</v>
      </c>
      <c r="I44" s="3">
        <v>8.5501159999999992</v>
      </c>
      <c r="J44" s="15">
        <f t="shared" si="2"/>
        <v>3.4539747064137385E-2</v>
      </c>
      <c r="K44" s="3">
        <v>8.5501159999999992</v>
      </c>
      <c r="L44" s="15">
        <f t="shared" si="3"/>
        <v>3.4539747064137385E-2</v>
      </c>
      <c r="M44" s="3">
        <v>8.4999420000000008</v>
      </c>
      <c r="N44" s="15">
        <f t="shared" si="4"/>
        <v>4.020528455284543E-2</v>
      </c>
      <c r="O44" s="3">
        <v>8.4999420000000008</v>
      </c>
      <c r="P44" s="15">
        <f t="shared" si="5"/>
        <v>4.020528455284543E-2</v>
      </c>
      <c r="Q44" s="3">
        <v>8.4999420000000008</v>
      </c>
      <c r="R44" s="15">
        <f t="shared" si="6"/>
        <v>4.020528455284543E-2</v>
      </c>
      <c r="S44" s="3">
        <v>8.8423459999999992</v>
      </c>
      <c r="T44" s="15">
        <f t="shared" si="7"/>
        <v>1.5417795844625928E-3</v>
      </c>
      <c r="U44" s="3">
        <v>8.8423459999999992</v>
      </c>
      <c r="V44" s="15">
        <f t="shared" si="8"/>
        <v>1.5417795844625928E-3</v>
      </c>
      <c r="W44" s="3">
        <v>8.8423459999999992</v>
      </c>
      <c r="X44" s="15">
        <f t="shared" si="9"/>
        <v>1.5417795844625928E-3</v>
      </c>
      <c r="Y44" s="3">
        <v>8.7364719999999991</v>
      </c>
      <c r="Z44" s="15">
        <f t="shared" si="10"/>
        <v>1.3496838301716435E-2</v>
      </c>
      <c r="AA44" s="3">
        <v>8.7364719999999991</v>
      </c>
      <c r="AB44" s="15">
        <f t="shared" si="11"/>
        <v>1.3496838301716435E-2</v>
      </c>
      <c r="AC44" s="3">
        <v>8.7364719999999991</v>
      </c>
      <c r="AD44" s="15">
        <f t="shared" si="12"/>
        <v>1.3496838301716435E-2</v>
      </c>
      <c r="AE44" s="3">
        <v>8.6456870000000006</v>
      </c>
      <c r="AF44" s="15">
        <f t="shared" si="13"/>
        <v>2.3748080397470565E-2</v>
      </c>
      <c r="AG44" s="3">
        <v>8.6456870000000006</v>
      </c>
      <c r="AH44" s="15">
        <f t="shared" si="14"/>
        <v>2.3748080397470565E-2</v>
      </c>
      <c r="AI44" s="3">
        <v>8.6456870000000006</v>
      </c>
      <c r="AJ44" s="15">
        <f t="shared" si="15"/>
        <v>2.3748080397470565E-2</v>
      </c>
      <c r="AK44" s="26"/>
      <c r="AL44" s="15">
        <f t="shared" si="16"/>
        <v>1</v>
      </c>
      <c r="AN44" s="15">
        <f t="shared" si="17"/>
        <v>1</v>
      </c>
      <c r="AP44" s="15">
        <f t="shared" si="18"/>
        <v>1</v>
      </c>
    </row>
    <row r="45" spans="1:42" ht="18" x14ac:dyDescent="0.35">
      <c r="A45" s="3">
        <v>20</v>
      </c>
      <c r="B45" s="3" t="s">
        <v>43</v>
      </c>
      <c r="C45" s="2" t="s">
        <v>44</v>
      </c>
      <c r="D45" s="26">
        <v>4.5198999999999998</v>
      </c>
      <c r="E45" s="26">
        <v>7.6603000000000003</v>
      </c>
      <c r="F45" s="26">
        <v>4.5259</v>
      </c>
      <c r="G45" s="3">
        <v>4.3878060000000003</v>
      </c>
      <c r="H45" s="15">
        <f t="shared" si="1"/>
        <v>2.9224982853602845E-2</v>
      </c>
      <c r="I45" s="3">
        <v>7.4922269999999997</v>
      </c>
      <c r="J45" s="15">
        <f t="shared" si="2"/>
        <v>2.1940785608918784E-2</v>
      </c>
      <c r="K45" s="3">
        <v>4.4665140000000001</v>
      </c>
      <c r="L45" s="15">
        <f t="shared" si="3"/>
        <v>1.3121368125676647E-2</v>
      </c>
      <c r="M45" s="3">
        <v>4.3490929999999999</v>
      </c>
      <c r="N45" s="15">
        <f t="shared" si="4"/>
        <v>3.7789995353879495E-2</v>
      </c>
      <c r="O45" s="3">
        <v>7.4375249999999999</v>
      </c>
      <c r="P45" s="15">
        <f t="shared" si="5"/>
        <v>2.9081759200031379E-2</v>
      </c>
      <c r="Q45" s="3">
        <v>4.428928</v>
      </c>
      <c r="R45" s="15">
        <f t="shared" si="6"/>
        <v>2.1426014715305256E-2</v>
      </c>
      <c r="S45" s="3">
        <v>4.5128490000000001</v>
      </c>
      <c r="T45" s="15">
        <f t="shared" si="7"/>
        <v>1.5599902652712885E-3</v>
      </c>
      <c r="U45" s="3">
        <v>7.7806930000000003</v>
      </c>
      <c r="V45" s="15">
        <f t="shared" si="8"/>
        <v>1.5716486299492183E-2</v>
      </c>
      <c r="W45" s="3">
        <v>4.6517179999999998</v>
      </c>
      <c r="X45" s="15">
        <f t="shared" si="9"/>
        <v>2.7799553679931012E-2</v>
      </c>
      <c r="Y45" s="3">
        <v>4.4243480000000002</v>
      </c>
      <c r="Z45" s="15">
        <f t="shared" si="10"/>
        <v>2.1140290714396257E-2</v>
      </c>
      <c r="AA45" s="3">
        <v>7.5758349999999997</v>
      </c>
      <c r="AB45" s="15">
        <f t="shared" si="11"/>
        <v>1.102633056146635E-2</v>
      </c>
      <c r="AC45" s="3">
        <v>4.4678050000000002</v>
      </c>
      <c r="AD45" s="15">
        <f t="shared" si="12"/>
        <v>1.283612099250973E-2</v>
      </c>
      <c r="AE45" s="3">
        <v>4.422949</v>
      </c>
      <c r="AF45" s="15">
        <f t="shared" si="13"/>
        <v>2.1449810836522885E-2</v>
      </c>
      <c r="AG45" s="3">
        <v>7.6386139999999996</v>
      </c>
      <c r="AH45" s="15">
        <f t="shared" si="14"/>
        <v>2.8309596229913656E-3</v>
      </c>
      <c r="AI45" s="3">
        <v>4.541239</v>
      </c>
      <c r="AJ45" s="15">
        <f t="shared" si="15"/>
        <v>3.3891601670385982E-3</v>
      </c>
      <c r="AK45" s="26"/>
      <c r="AL45" s="15">
        <f t="shared" si="16"/>
        <v>1</v>
      </c>
      <c r="AN45" s="15">
        <f t="shared" si="17"/>
        <v>1</v>
      </c>
      <c r="AP45" s="15">
        <f t="shared" si="18"/>
        <v>1</v>
      </c>
    </row>
    <row r="46" spans="1:42" x14ac:dyDescent="0.25">
      <c r="A46" s="3">
        <v>21</v>
      </c>
      <c r="B46" s="2" t="s">
        <v>45</v>
      </c>
      <c r="C46" s="2" t="s">
        <v>46</v>
      </c>
      <c r="D46" s="3">
        <v>3.3140000000000001</v>
      </c>
      <c r="E46" s="3">
        <v>10.478</v>
      </c>
      <c r="F46" s="3">
        <v>4.3760000000000003</v>
      </c>
      <c r="G46" s="3">
        <v>3.2921689999999999</v>
      </c>
      <c r="H46" s="15">
        <f t="shared" si="1"/>
        <v>6.5875075437538191E-3</v>
      </c>
      <c r="I46" s="3">
        <v>10.130382000000001</v>
      </c>
      <c r="J46" s="15">
        <f t="shared" si="2"/>
        <v>3.3175987783928121E-2</v>
      </c>
      <c r="K46" s="3">
        <v>4.056451</v>
      </c>
      <c r="L46" s="15">
        <f t="shared" si="3"/>
        <v>7.3023080438756924E-2</v>
      </c>
      <c r="M46" s="3">
        <v>3.301895</v>
      </c>
      <c r="N46" s="15">
        <f t="shared" si="4"/>
        <v>3.6526855763427978E-3</v>
      </c>
      <c r="O46" s="3">
        <v>9.9229059999999993</v>
      </c>
      <c r="P46" s="15">
        <f t="shared" si="5"/>
        <v>5.2977094865432374E-2</v>
      </c>
      <c r="Q46" s="3">
        <v>3.9310659999999999</v>
      </c>
      <c r="R46" s="15">
        <f t="shared" si="6"/>
        <v>0.10167595978062165</v>
      </c>
      <c r="S46" s="3">
        <v>3.2827549999999999</v>
      </c>
      <c r="T46" s="15">
        <f t="shared" si="7"/>
        <v>9.428183464091789E-3</v>
      </c>
      <c r="U46" s="3">
        <v>11.172995</v>
      </c>
      <c r="V46" s="15">
        <f t="shared" si="8"/>
        <v>6.6328974995228149E-2</v>
      </c>
      <c r="W46" s="3">
        <v>4.541417</v>
      </c>
      <c r="X46" s="15">
        <f t="shared" si="9"/>
        <v>3.78009597806215E-2</v>
      </c>
      <c r="Y46" s="3">
        <v>3.3011919999999999</v>
      </c>
      <c r="Z46" s="15">
        <f t="shared" si="10"/>
        <v>3.8648159324080121E-3</v>
      </c>
      <c r="AA46" s="3">
        <v>10.425805</v>
      </c>
      <c r="AB46" s="15">
        <f t="shared" si="11"/>
        <v>4.9813895781637071E-3</v>
      </c>
      <c r="AC46" s="3">
        <v>4.4028799999999997</v>
      </c>
      <c r="AD46" s="15">
        <f t="shared" si="12"/>
        <v>6.1425959780620079E-3</v>
      </c>
      <c r="AE46" s="3">
        <v>2.411813</v>
      </c>
      <c r="AF46" s="15">
        <f t="shared" si="13"/>
        <v>0.27223506336753173</v>
      </c>
      <c r="AG46" s="3">
        <v>2.411813</v>
      </c>
      <c r="AH46" s="15">
        <f t="shared" si="14"/>
        <v>0.76982124451231149</v>
      </c>
      <c r="AI46" s="3">
        <v>2.411813</v>
      </c>
      <c r="AJ46" s="15">
        <f t="shared" si="15"/>
        <v>0.44885443327239494</v>
      </c>
      <c r="AK46" s="26"/>
      <c r="AL46" s="15">
        <f t="shared" si="16"/>
        <v>1</v>
      </c>
      <c r="AN46" s="15">
        <f t="shared" si="17"/>
        <v>1</v>
      </c>
      <c r="AP46" s="15">
        <f t="shared" si="18"/>
        <v>1</v>
      </c>
    </row>
    <row r="47" spans="1:42" ht="18" x14ac:dyDescent="0.35">
      <c r="A47" s="3">
        <v>22</v>
      </c>
      <c r="B47" s="3" t="s">
        <v>47</v>
      </c>
      <c r="C47" s="2" t="s">
        <v>48</v>
      </c>
      <c r="D47" s="3">
        <v>5.3310000000000004</v>
      </c>
      <c r="E47" s="3">
        <v>5.3310000000000004</v>
      </c>
      <c r="F47" s="3">
        <v>3.1836000000000002</v>
      </c>
      <c r="G47" s="3">
        <v>5.725733</v>
      </c>
      <c r="H47" s="15">
        <f t="shared" si="1"/>
        <v>7.4044832114049802E-2</v>
      </c>
      <c r="I47" s="3">
        <v>5.725733</v>
      </c>
      <c r="J47" s="15">
        <f t="shared" si="2"/>
        <v>7.4044832114049802E-2</v>
      </c>
      <c r="K47" s="3">
        <v>3.1041349999999999</v>
      </c>
      <c r="L47" s="15">
        <f t="shared" si="3"/>
        <v>2.4960736273401285E-2</v>
      </c>
      <c r="M47" s="3">
        <v>5.6923909999999998</v>
      </c>
      <c r="N47" s="15">
        <f t="shared" si="4"/>
        <v>6.7790470830988436E-2</v>
      </c>
      <c r="O47" s="3">
        <v>5.6923909999999998</v>
      </c>
      <c r="P47" s="15">
        <f t="shared" si="5"/>
        <v>6.7790470830988436E-2</v>
      </c>
      <c r="Q47" s="3">
        <v>3.0925069999999999</v>
      </c>
      <c r="R47" s="15">
        <f t="shared" si="6"/>
        <v>2.8613205176529811E-2</v>
      </c>
      <c r="S47" s="3">
        <v>5.9073739999999999</v>
      </c>
      <c r="T47" s="15">
        <f t="shared" si="7"/>
        <v>0.10811742637403854</v>
      </c>
      <c r="U47" s="3">
        <v>5.9073739999999999</v>
      </c>
      <c r="V47" s="15">
        <f t="shared" si="8"/>
        <v>0.10811742637403854</v>
      </c>
      <c r="W47" s="3">
        <v>3.239976</v>
      </c>
      <c r="X47" s="15">
        <f t="shared" si="9"/>
        <v>1.770825480588006E-2</v>
      </c>
      <c r="Y47" s="3">
        <v>5.7312149999999997</v>
      </c>
      <c r="Z47" s="15">
        <f t="shared" si="10"/>
        <v>7.5073157006190078E-2</v>
      </c>
      <c r="AA47" s="3">
        <v>5.7312149999999997</v>
      </c>
      <c r="AB47" s="15">
        <f t="shared" si="11"/>
        <v>7.5073157006190078E-2</v>
      </c>
      <c r="AC47" s="3">
        <v>3.253225</v>
      </c>
      <c r="AD47" s="15">
        <f t="shared" si="12"/>
        <v>2.1869895715542098E-2</v>
      </c>
      <c r="AE47" s="5" t="s">
        <v>71</v>
      </c>
      <c r="AF47" s="14" t="str">
        <f t="shared" si="13"/>
        <v>N/A</v>
      </c>
      <c r="AG47" s="5" t="s">
        <v>71</v>
      </c>
      <c r="AH47" s="14" t="str">
        <f t="shared" si="14"/>
        <v>N/A</v>
      </c>
      <c r="AI47" s="5" t="s">
        <v>71</v>
      </c>
      <c r="AJ47" s="14" t="str">
        <f t="shared" si="15"/>
        <v>N/A</v>
      </c>
      <c r="AL47" s="15">
        <f t="shared" si="16"/>
        <v>1</v>
      </c>
      <c r="AN47" s="15">
        <f t="shared" si="17"/>
        <v>1</v>
      </c>
      <c r="AP47" s="15">
        <f t="shared" si="18"/>
        <v>1</v>
      </c>
    </row>
    <row r="48" spans="1:42" x14ac:dyDescent="0.25">
      <c r="A48" s="3">
        <v>23</v>
      </c>
      <c r="B48" s="30" t="s">
        <v>49</v>
      </c>
      <c r="C48" s="2" t="s">
        <v>50</v>
      </c>
      <c r="D48" s="2">
        <v>5.3920000000000003</v>
      </c>
      <c r="E48" s="2">
        <v>5.3920000000000003</v>
      </c>
      <c r="F48" s="2">
        <v>5.3920000000000003</v>
      </c>
      <c r="G48" s="3">
        <v>5.2902500000000003</v>
      </c>
      <c r="H48" s="7">
        <f t="shared" si="1"/>
        <v>1.8870548961424333E-2</v>
      </c>
      <c r="I48" s="3">
        <v>5.2902500000000003</v>
      </c>
      <c r="J48" s="7">
        <f t="shared" si="2"/>
        <v>1.8870548961424333E-2</v>
      </c>
      <c r="K48" s="3">
        <v>5.2902500000000003</v>
      </c>
      <c r="L48" s="7">
        <f t="shared" si="3"/>
        <v>1.8870548961424333E-2</v>
      </c>
      <c r="M48" s="3">
        <v>5.2715759999999996</v>
      </c>
      <c r="N48" s="7">
        <f t="shared" si="4"/>
        <v>2.2333827893175211E-2</v>
      </c>
      <c r="O48" s="3">
        <v>5.2715759999999996</v>
      </c>
      <c r="P48" s="7">
        <f t="shared" si="5"/>
        <v>2.2333827893175211E-2</v>
      </c>
      <c r="Q48" s="3">
        <v>5.2715759999999996</v>
      </c>
      <c r="R48" s="7">
        <f t="shared" si="6"/>
        <v>2.2333827893175211E-2</v>
      </c>
      <c r="S48" s="3">
        <v>5.2902500000000003</v>
      </c>
      <c r="T48" s="7">
        <f t="shared" si="7"/>
        <v>1.8870548961424333E-2</v>
      </c>
      <c r="U48" s="3">
        <v>5.2902500000000003</v>
      </c>
      <c r="V48" s="7">
        <f t="shared" si="8"/>
        <v>1.8870548961424333E-2</v>
      </c>
      <c r="W48" s="3">
        <v>5.2902500000000003</v>
      </c>
      <c r="X48" s="7">
        <f t="shared" si="9"/>
        <v>1.8870548961424333E-2</v>
      </c>
      <c r="Y48" s="3">
        <v>5.366733</v>
      </c>
      <c r="Z48" s="7">
        <f t="shared" si="10"/>
        <v>4.6860163204748466E-3</v>
      </c>
      <c r="AA48" s="3">
        <v>5.366733</v>
      </c>
      <c r="AB48" s="7">
        <f t="shared" si="11"/>
        <v>4.6860163204748466E-3</v>
      </c>
      <c r="AC48" s="3">
        <v>5.366733</v>
      </c>
      <c r="AD48" s="7">
        <f t="shared" si="12"/>
        <v>4.6860163204748466E-3</v>
      </c>
      <c r="AE48" s="3">
        <v>5.4196970000000002</v>
      </c>
      <c r="AF48" s="7">
        <f t="shared" si="13"/>
        <v>5.136683976261101E-3</v>
      </c>
      <c r="AG48" s="3">
        <v>5.4196970000000002</v>
      </c>
      <c r="AH48" s="7">
        <f t="shared" si="14"/>
        <v>5.136683976261101E-3</v>
      </c>
      <c r="AI48" s="3">
        <v>5.4196970000000002</v>
      </c>
      <c r="AJ48" s="7">
        <f t="shared" si="15"/>
        <v>5.136683976261101E-3</v>
      </c>
      <c r="AL48" s="15">
        <f t="shared" si="16"/>
        <v>1</v>
      </c>
      <c r="AN48" s="15">
        <f t="shared" si="17"/>
        <v>1</v>
      </c>
      <c r="AP48" s="15">
        <f t="shared" si="18"/>
        <v>1</v>
      </c>
    </row>
    <row r="49" spans="2:42" x14ac:dyDescent="0.25">
      <c r="G49" s="2"/>
      <c r="I49" s="2"/>
      <c r="K49" s="8"/>
      <c r="M49" s="8"/>
      <c r="O49" s="8"/>
      <c r="Q49" s="8"/>
      <c r="S49" s="8"/>
      <c r="U49" s="8"/>
      <c r="W49" s="8"/>
      <c r="Y49" s="31"/>
      <c r="AA49" s="31"/>
      <c r="AC49" s="31"/>
      <c r="AE49" s="8"/>
      <c r="AG49" s="8"/>
      <c r="AI49" s="8"/>
    </row>
    <row r="50" spans="2:42" x14ac:dyDescent="0.25">
      <c r="G50" s="2"/>
      <c r="I50" s="2"/>
      <c r="K50" s="8"/>
      <c r="M50" s="8"/>
      <c r="O50" s="8"/>
      <c r="Q50" s="8"/>
      <c r="S50" s="8"/>
      <c r="U50" s="8"/>
      <c r="W50" s="8"/>
      <c r="Y50" s="8"/>
      <c r="AA50" s="8"/>
      <c r="AC50" s="8"/>
      <c r="AE50" s="8"/>
      <c r="AG50" s="8"/>
      <c r="AI50" s="8"/>
    </row>
    <row r="51" spans="2:42" x14ac:dyDescent="0.25">
      <c r="G51" s="10" t="s">
        <v>83</v>
      </c>
      <c r="H51" s="17">
        <f>AVERAGE(H43:H48)</f>
        <v>3.4569570880156206E-2</v>
      </c>
      <c r="I51" s="10" t="s">
        <v>83</v>
      </c>
      <c r="J51" s="17">
        <f>AVERAGE(J43:J48)</f>
        <v>3.8728499447171848E-2</v>
      </c>
      <c r="K51" s="10" t="s">
        <v>83</v>
      </c>
      <c r="L51" s="17">
        <f>AVERAGE(L43:L48)</f>
        <v>3.629156583454482E-2</v>
      </c>
      <c r="M51" s="10" t="s">
        <v>83</v>
      </c>
      <c r="N51" s="17">
        <f>AVERAGE(N43:N48)</f>
        <v>3.6884386208779985E-2</v>
      </c>
      <c r="O51" s="10" t="s">
        <v>83</v>
      </c>
      <c r="P51" s="17">
        <f>AVERAGE(P43:P48)</f>
        <v>4.5729473993197385E-2</v>
      </c>
      <c r="Q51" s="10" t="s">
        <v>83</v>
      </c>
      <c r="R51" s="17">
        <f>AVERAGE(R43:R48)</f>
        <v>4.638991114139196E-2</v>
      </c>
      <c r="S51" s="10" t="s">
        <v>83</v>
      </c>
      <c r="T51" s="17">
        <f>AVERAGE(T43:T48)</f>
        <v>3.3572549172677858E-2</v>
      </c>
      <c r="U51" s="10" t="s">
        <v>83</v>
      </c>
      <c r="V51" s="17">
        <f>AVERAGE(V43:V48)</f>
        <v>4.7616794012116249E-2</v>
      </c>
      <c r="W51" s="10" t="s">
        <v>83</v>
      </c>
      <c r="X51" s="17">
        <f>AVERAGE(X43:X48)</f>
        <v>3.5525695635045908E-2</v>
      </c>
      <c r="Y51" s="10" t="s">
        <v>83</v>
      </c>
      <c r="Z51" s="17">
        <f>AVERAGE(Z43:Z48)</f>
        <v>2.2673023466584872E-2</v>
      </c>
      <c r="AA51" s="10" t="s">
        <v>83</v>
      </c>
      <c r="AB51" s="17">
        <f>AVERAGE(AB43:AB48)</f>
        <v>2.094362068889075E-2</v>
      </c>
      <c r="AC51" s="10" t="s">
        <v>83</v>
      </c>
      <c r="AD51" s="17">
        <f>AVERAGE(AD43:AD48)</f>
        <v>1.3496126799348097E-2</v>
      </c>
      <c r="AE51" s="10" t="s">
        <v>83</v>
      </c>
      <c r="AF51" s="17">
        <f>AVERAGE(AF43:AF48)</f>
        <v>6.8272770844972158E-2</v>
      </c>
      <c r="AG51" s="10" t="s">
        <v>83</v>
      </c>
      <c r="AH51" s="17">
        <f>AVERAGE(AH43:AH48)</f>
        <v>0.16034115589606679</v>
      </c>
      <c r="AI51" s="10" t="s">
        <v>83</v>
      </c>
      <c r="AJ51" s="17">
        <f>AVERAGE(AJ43:AJ48)</f>
        <v>9.6934773090911031E-2</v>
      </c>
      <c r="AL51" s="17">
        <f>AVERAGE(AL43:AL48)</f>
        <v>1</v>
      </c>
      <c r="AM51" s="15"/>
      <c r="AN51" s="17">
        <f>AVERAGE(AN43:AN48)</f>
        <v>1</v>
      </c>
      <c r="AO51" s="15"/>
      <c r="AP51" s="17">
        <f>AVERAGE(AP43:AP48)</f>
        <v>1</v>
      </c>
    </row>
    <row r="52" spans="2:42" x14ac:dyDescent="0.25">
      <c r="K52" s="3" t="s">
        <v>76</v>
      </c>
      <c r="L52" s="18">
        <f>AVERAGE(H43:H48,J43:J48,L43:L48)</f>
        <v>3.6529878720624291E-2</v>
      </c>
      <c r="M52" s="3"/>
      <c r="N52" s="7"/>
      <c r="O52" s="3"/>
      <c r="P52" s="7"/>
      <c r="Q52" s="3" t="s">
        <v>76</v>
      </c>
      <c r="R52" s="18">
        <f>AVERAGE(N43:N48,P43:P48,R43:R48)</f>
        <v>4.3001257114456438E-2</v>
      </c>
      <c r="S52" s="3"/>
      <c r="T52" s="7"/>
      <c r="U52" s="3"/>
      <c r="V52" s="7"/>
      <c r="W52" s="3" t="s">
        <v>76</v>
      </c>
      <c r="X52" s="18">
        <f>AVERAGE(T43:T48,V43:V48,X43:X48)</f>
        <v>3.8905012939946665E-2</v>
      </c>
      <c r="Y52" s="3"/>
      <c r="Z52" s="7"/>
      <c r="AA52" s="3"/>
      <c r="AB52" s="7"/>
      <c r="AC52" s="3" t="s">
        <v>76</v>
      </c>
      <c r="AD52" s="18">
        <f>AVERAGE(Z43:Z48,AB43:AB48,AD43:AD48)</f>
        <v>1.903759031827457E-2</v>
      </c>
      <c r="AE52" s="3"/>
      <c r="AF52" s="7"/>
      <c r="AG52" s="3"/>
      <c r="AH52" s="7"/>
      <c r="AI52" s="3" t="s">
        <v>76</v>
      </c>
      <c r="AJ52" s="18">
        <f>AVERAGE(AF43:AF48,AH43:AH48,AJ43:AJ48)</f>
        <v>0.10851623327731665</v>
      </c>
      <c r="AK52" s="3"/>
      <c r="AL52" s="7"/>
      <c r="AP52" s="18">
        <f>AVERAGE(AL45:AL48,AN45:AN48,AP45:AP48)</f>
        <v>1</v>
      </c>
    </row>
    <row r="54" spans="2:42" x14ac:dyDescent="0.25">
      <c r="K54" s="20" t="s">
        <v>87</v>
      </c>
      <c r="L54" s="19">
        <f>AVERAGE(L43:L48,J43:J48,H43:H48,H34:H37,J34:J37,L34:L37,L25:L28,J25:J28,H25:H28,H15:H19,J15:J19,L15:L19,L6:L9,J6:J9,H6:H9)</f>
        <v>2.8267933186051714E-2</v>
      </c>
      <c r="Q54" s="20" t="s">
        <v>87</v>
      </c>
      <c r="R54" s="19">
        <f>AVERAGE(R43:R48,P43:P48,N43:N48,N34:N37,P34:P37,R34:R37,R25:R28,P25:P28,N25:N28,N15:N19,P15:P19,R15:R19,R6:R9,P6:P9,N6:N9)</f>
        <v>3.7757340711877287E-2</v>
      </c>
      <c r="W54" s="20" t="s">
        <v>87</v>
      </c>
      <c r="X54" s="19">
        <f>AVERAGE(X43:X48,V43:V48,T43:T48,T34:T37,V34:V37,X34:X37,X25:X28,V25:V28,T25:T28,T15:T19,V15:V19,X15:X19,X6:X9,V6:V9,T6:T9)</f>
        <v>5.2966064675787801E-2</v>
      </c>
      <c r="AC54" s="20" t="s">
        <v>87</v>
      </c>
      <c r="AD54" s="19">
        <f>AVERAGE(AD43:AD48,AB43:AB48,Z43:Z48,Z34:Z37,AB34:AB37,AD34:AD37,AD25:AD28,AB25:AB28,Z25:Z28,Z15:Z19,AB15:AB19,AD15:AD19,AD6:AD9,AB6:AB9,Z6:Z9)</f>
        <v>1.848860187658765E-2</v>
      </c>
      <c r="AI54" s="20" t="s">
        <v>87</v>
      </c>
      <c r="AJ54" s="19">
        <f>AVERAGE(AJ43:AJ48,AH43:AH48,AF43:AF48,AF34:AF37,AH34:AH37,AJ34:AJ37,AJ25:AJ28,AH25:AH28,AF25:AF28,AF15:AF19,AH15:AH19,AJ15:AJ19,AJ6:AJ9,AH6:AH9,AF6:AF9)</f>
        <v>4.7627755661492355E-2</v>
      </c>
      <c r="AP54" s="19">
        <f>AVERAGE(AP43:AP48,AN43:AN48,AL43:AL48,AL34:AL37,AN34:AN37,AP34:AP37,AP25:AP28,AN25:AN28,AL25:AL28,AL15:AL19,AN15:AN19,AP15:AP19,AP6:AP9,AN6:AN9,AL6:AL9)</f>
        <v>1</v>
      </c>
    </row>
    <row r="55" spans="2:42" x14ac:dyDescent="0.25">
      <c r="M55">
        <f>COUNT(L43:L48,J43:J48,H43:H48,H34:H37,J34:J37,L34:L37,L25:L28,J25:J28,H25:H28,H15:H19,J15:J19,L15:L19,L6:L9,J6:J9,H6:H9)</f>
        <v>69</v>
      </c>
    </row>
    <row r="57" spans="2:42" x14ac:dyDescent="0.25">
      <c r="B57" t="s">
        <v>170</v>
      </c>
      <c r="C57" s="32" t="s">
        <v>171</v>
      </c>
      <c r="L57" s="7">
        <f>SUM(L43:L48,J43:J48,H43:H48,H34:H37,J34:J37,L34:L37,L25:L28,J25:J28,H25:H28,H15:H19,J15:J19,L15:L19,L6:L9,J6:J9,H6:H9)</f>
        <v>1.9504873898375683</v>
      </c>
      <c r="M57" s="7"/>
      <c r="N57" s="7"/>
      <c r="O57" s="7"/>
      <c r="P57" s="7"/>
      <c r="Q57" s="7"/>
      <c r="R57" s="7">
        <f>SUM(R43:R48,P43:P48,N43:N48,N34:N37,P34:P37,R34:R37,R25:R28,P25:P28,N25:N28,N15:N19,P15:P19,R15:R19,R6:R9,P6:P9,N6:N9)</f>
        <v>2.605256509119533</v>
      </c>
      <c r="S57" s="7"/>
      <c r="T57" s="7"/>
      <c r="U57" s="7"/>
      <c r="V57" s="7"/>
      <c r="W57" s="7"/>
      <c r="X57" s="7">
        <f>SUM(X43:X48,V43:V48,T43:T48,T34:T37,V34:V37,X34:X37,X25:X28,V25:V28,T25:T28,T15:T19,V15:V19,X15:X19,X6:X9,V6:V9,T6:T9)</f>
        <v>3.6546584626293583</v>
      </c>
      <c r="Y57" s="7"/>
      <c r="Z57" s="7"/>
      <c r="AA57" s="7"/>
      <c r="AB57" s="7"/>
      <c r="AC57" s="7"/>
      <c r="AD57" s="7">
        <f>SUM(AD43:AD48,AB43:AB48,Z43:Z48,Z34:Z37,AB34:AB37,AD34:AD37,AD25:AD28,AB25:AB28,Z25:Z28,Z15:Z19,AB15:AB19,AD15:AD19,AD6:AD9,AB6:AB9,Z6:Z9)</f>
        <v>1.1647819182250219</v>
      </c>
      <c r="AE57" s="7"/>
      <c r="AF57" s="7"/>
      <c r="AG57" s="7"/>
      <c r="AH57" s="7"/>
      <c r="AI57" s="7"/>
      <c r="AJ57" s="7">
        <f>SUM(AJ43:AJ48,AH43:AH48,AF43:AF48,AF34:AF37,AH34:AH37,AJ34:AJ37,AJ25:AJ28,AH25:AH28,AF25:AF28,AF15:AF19,AH15:AH19,AJ15:AJ19,AJ6:AJ9,AH6:AH9,AF6:AF9)</f>
        <v>2.7147820727050642</v>
      </c>
    </row>
    <row r="58" spans="2:42" x14ac:dyDescent="0.25">
      <c r="B58" t="s">
        <v>172</v>
      </c>
      <c r="C58" s="32" t="s">
        <v>175</v>
      </c>
      <c r="P58" s="26"/>
      <c r="Q58" s="26"/>
      <c r="R58" s="26"/>
      <c r="S58" s="26"/>
      <c r="T58" s="26"/>
      <c r="U58" s="26"/>
      <c r="V58" s="26"/>
      <c r="AD58" s="26"/>
      <c r="AE58" s="26"/>
      <c r="AF58" s="3"/>
      <c r="AG58" s="3"/>
      <c r="AH58" s="3"/>
      <c r="AI58" s="3"/>
      <c r="AJ58" s="3"/>
      <c r="AK58" s="3"/>
      <c r="AL58" s="26"/>
    </row>
    <row r="59" spans="2:42" x14ac:dyDescent="0.25">
      <c r="B59" t="s">
        <v>174</v>
      </c>
      <c r="C59" s="32" t="s">
        <v>173</v>
      </c>
      <c r="P59" s="26"/>
      <c r="Q59" s="26"/>
      <c r="R59" s="26"/>
      <c r="S59" s="26"/>
      <c r="T59" s="26"/>
      <c r="U59" s="26"/>
      <c r="V59" s="26"/>
      <c r="AD59" s="26"/>
      <c r="AE59" s="26"/>
      <c r="AF59" s="26"/>
      <c r="AG59" s="26"/>
      <c r="AH59" s="26"/>
      <c r="AI59" s="3"/>
      <c r="AJ59" s="26"/>
      <c r="AK59" s="26"/>
      <c r="AL59" s="26"/>
    </row>
    <row r="60" spans="2:42" x14ac:dyDescent="0.25">
      <c r="B60" t="s">
        <v>18</v>
      </c>
      <c r="C60" s="35" t="s">
        <v>176</v>
      </c>
      <c r="P60" s="26"/>
      <c r="Q60" s="26"/>
      <c r="R60" s="26"/>
      <c r="S60" s="26"/>
      <c r="T60" s="26"/>
      <c r="U60" s="26"/>
      <c r="V60" s="26"/>
      <c r="AC60" s="26"/>
      <c r="AD60" s="3"/>
      <c r="AE60" s="3"/>
      <c r="AF60" s="3"/>
      <c r="AG60" s="3"/>
      <c r="AH60" s="3"/>
      <c r="AI60" s="3"/>
      <c r="AJ60" s="3"/>
      <c r="AK60" s="3"/>
      <c r="AL60" s="26"/>
    </row>
    <row r="61" spans="2:42" x14ac:dyDescent="0.25">
      <c r="I61" s="47"/>
      <c r="P61" s="26"/>
      <c r="Q61" s="26"/>
      <c r="R61" s="26"/>
      <c r="S61" s="26"/>
      <c r="T61" s="26"/>
      <c r="U61" s="26"/>
      <c r="V61" s="3"/>
      <c r="W61" s="3"/>
      <c r="X61" s="3"/>
      <c r="Y61" s="3"/>
      <c r="Z61" s="3"/>
      <c r="AA61" s="3"/>
      <c r="AC61" s="26"/>
      <c r="AD61" s="3"/>
      <c r="AE61" s="3"/>
      <c r="AF61" s="3"/>
      <c r="AG61" s="3"/>
      <c r="AH61" s="3"/>
      <c r="AI61" s="3"/>
      <c r="AJ61" s="3"/>
      <c r="AK61" s="26"/>
      <c r="AL61" s="26"/>
    </row>
    <row r="62" spans="2:42" x14ac:dyDescent="0.25">
      <c r="I62" s="47"/>
      <c r="P62" s="26"/>
      <c r="Q62" s="26"/>
      <c r="R62" s="26"/>
      <c r="S62" s="26"/>
      <c r="T62" s="26"/>
      <c r="U62" s="26"/>
      <c r="V62" s="26"/>
      <c r="AA62" s="38"/>
      <c r="AB62" s="3"/>
      <c r="AC62" s="3"/>
      <c r="AD62" s="3"/>
      <c r="AE62" s="3"/>
      <c r="AF62" s="3"/>
      <c r="AG62" s="3"/>
      <c r="AH62" s="3"/>
      <c r="AI62" s="3"/>
      <c r="AJ62" s="3"/>
      <c r="AK62" s="26"/>
      <c r="AL62" s="26"/>
    </row>
    <row r="63" spans="2:42" x14ac:dyDescent="0.25">
      <c r="O63" s="38"/>
      <c r="P63" s="3"/>
      <c r="Q63" s="3"/>
      <c r="R63" s="3"/>
      <c r="S63" s="3"/>
      <c r="T63" s="3"/>
      <c r="U63" s="26"/>
      <c r="V63" s="26"/>
      <c r="AD63" s="26"/>
      <c r="AE63" s="3"/>
      <c r="AF63" s="3"/>
      <c r="AG63" s="3"/>
      <c r="AH63" s="3"/>
      <c r="AI63" s="3"/>
      <c r="AJ63" s="3"/>
      <c r="AK63" s="26"/>
      <c r="AL63" s="26"/>
    </row>
    <row r="64" spans="2:42" x14ac:dyDescent="0.25">
      <c r="C64" s="39"/>
      <c r="H64" s="7"/>
      <c r="J64" s="7"/>
      <c r="L64" s="7"/>
      <c r="N64" s="7"/>
      <c r="P64" s="15"/>
      <c r="Q64" s="26"/>
      <c r="R64" s="15"/>
      <c r="S64" s="26"/>
      <c r="T64" s="15"/>
      <c r="U64" s="26"/>
      <c r="V64" s="15"/>
      <c r="X64" s="15"/>
      <c r="Z64" s="15"/>
      <c r="AB64" s="7"/>
      <c r="AD64" s="26"/>
      <c r="AE64" s="3"/>
      <c r="AF64" s="3"/>
      <c r="AG64" s="3"/>
      <c r="AH64" s="3"/>
      <c r="AI64" s="3"/>
      <c r="AJ64" s="3"/>
      <c r="AK64" s="26"/>
      <c r="AL64" s="26"/>
    </row>
    <row r="65" spans="16:38" x14ac:dyDescent="0.25">
      <c r="P65" s="26"/>
      <c r="Q65" s="26"/>
      <c r="R65" s="26"/>
      <c r="S65" s="26"/>
      <c r="T65" s="26"/>
      <c r="U65" s="26"/>
      <c r="V65" s="26"/>
      <c r="AD65" s="26"/>
      <c r="AE65" s="3"/>
      <c r="AF65" s="3"/>
      <c r="AG65" s="3"/>
      <c r="AH65" s="3"/>
      <c r="AI65" s="3"/>
      <c r="AJ65" s="3"/>
      <c r="AK65" s="26"/>
      <c r="AL65" s="26"/>
    </row>
    <row r="66" spans="16:38" x14ac:dyDescent="0.25">
      <c r="AD66" s="26"/>
      <c r="AE66" s="3"/>
      <c r="AF66" s="3"/>
      <c r="AG66" s="3"/>
      <c r="AH66" s="3"/>
      <c r="AI66" s="3"/>
      <c r="AJ66" s="3"/>
      <c r="AK66" s="26"/>
      <c r="AL66" s="26"/>
    </row>
    <row r="67" spans="16:38" x14ac:dyDescent="0.25">
      <c r="AD67" s="26"/>
      <c r="AE67" s="3"/>
      <c r="AF67" s="3"/>
      <c r="AG67" s="3"/>
      <c r="AH67" s="3"/>
      <c r="AI67" s="3"/>
      <c r="AJ67" s="3"/>
      <c r="AK67" s="26"/>
      <c r="AL67" s="26"/>
    </row>
    <row r="68" spans="16:38" x14ac:dyDescent="0.25">
      <c r="AD68" s="26"/>
      <c r="AE68" s="3"/>
      <c r="AF68" s="3"/>
      <c r="AG68" s="3"/>
      <c r="AH68" s="3"/>
      <c r="AI68" s="3"/>
      <c r="AJ68" s="3"/>
      <c r="AK68" s="26"/>
      <c r="AL68" s="26"/>
    </row>
    <row r="69" spans="16:38" x14ac:dyDescent="0.25">
      <c r="AD69" s="26"/>
      <c r="AE69" s="26"/>
      <c r="AF69" s="3"/>
      <c r="AG69" s="3"/>
      <c r="AH69" s="3"/>
      <c r="AI69" s="3"/>
      <c r="AJ69" s="3"/>
      <c r="AK69" s="26"/>
      <c r="AL69" s="26"/>
    </row>
    <row r="70" spans="16:38" x14ac:dyDescent="0.25">
      <c r="AD70" s="26"/>
      <c r="AE70" s="26"/>
      <c r="AF70" s="3"/>
      <c r="AG70" s="3"/>
      <c r="AH70" s="3"/>
      <c r="AI70" s="3"/>
      <c r="AJ70" s="3"/>
      <c r="AK70" s="26"/>
      <c r="AL70" s="26"/>
    </row>
    <row r="71" spans="16:38" x14ac:dyDescent="0.25">
      <c r="AD71" s="26"/>
      <c r="AE71" s="26"/>
      <c r="AF71" s="3"/>
      <c r="AG71" s="3"/>
      <c r="AH71" s="3"/>
      <c r="AI71" s="3"/>
      <c r="AJ71" s="3"/>
      <c r="AK71" s="26"/>
      <c r="AL71" s="26"/>
    </row>
    <row r="72" spans="16:38" x14ac:dyDescent="0.25">
      <c r="AD72" s="26"/>
      <c r="AE72" s="3"/>
      <c r="AF72" s="3"/>
      <c r="AG72" s="3"/>
      <c r="AH72" s="3"/>
      <c r="AI72" s="3"/>
      <c r="AJ72" s="3"/>
      <c r="AK72" s="26"/>
      <c r="AL72" s="26"/>
    </row>
    <row r="73" spans="16:38" x14ac:dyDescent="0.25">
      <c r="AD73" s="26"/>
      <c r="AE73" s="3"/>
      <c r="AF73" s="3"/>
      <c r="AG73" s="3"/>
      <c r="AH73" s="3"/>
      <c r="AI73" s="3"/>
      <c r="AJ73" s="3"/>
      <c r="AK73" s="26"/>
      <c r="AL73" s="26"/>
    </row>
    <row r="74" spans="16:38" x14ac:dyDescent="0.25">
      <c r="AD74" s="26"/>
      <c r="AE74" s="3"/>
      <c r="AF74" s="3"/>
      <c r="AG74" s="3"/>
      <c r="AH74" s="3"/>
      <c r="AI74" s="3"/>
      <c r="AJ74" s="3"/>
      <c r="AK74" s="26"/>
      <c r="AL74" s="26"/>
    </row>
    <row r="75" spans="16:38" x14ac:dyDescent="0.25">
      <c r="AD75" s="26"/>
      <c r="AE75" s="3"/>
      <c r="AF75" s="3"/>
      <c r="AG75" s="3"/>
      <c r="AH75" s="3"/>
      <c r="AI75" s="3"/>
      <c r="AJ75" s="3"/>
      <c r="AK75" s="26"/>
      <c r="AL75" s="26"/>
    </row>
    <row r="76" spans="16:38" x14ac:dyDescent="0.25">
      <c r="AD76" s="26"/>
      <c r="AE76" s="3"/>
      <c r="AF76" s="3"/>
      <c r="AG76" s="3"/>
      <c r="AH76" s="3"/>
      <c r="AI76" s="3"/>
      <c r="AJ76" s="3"/>
      <c r="AK76" s="26"/>
      <c r="AL76" s="26"/>
    </row>
    <row r="77" spans="16:38" x14ac:dyDescent="0.25">
      <c r="AD77" s="26"/>
      <c r="AE77" s="3"/>
      <c r="AF77" s="3"/>
      <c r="AG77" s="3"/>
      <c r="AH77" s="3"/>
      <c r="AI77" s="3"/>
      <c r="AJ77" s="3"/>
      <c r="AK77" s="26"/>
      <c r="AL77" s="26"/>
    </row>
    <row r="78" spans="16:38" x14ac:dyDescent="0.25">
      <c r="AD78" s="26"/>
      <c r="AE78" s="3"/>
      <c r="AF78" s="3"/>
      <c r="AG78" s="3"/>
      <c r="AH78" s="3"/>
      <c r="AI78" s="3"/>
      <c r="AJ78" s="3"/>
      <c r="AK78" s="26"/>
      <c r="AL78" s="26"/>
    </row>
    <row r="79" spans="16:38" x14ac:dyDescent="0.25">
      <c r="AD79" s="26"/>
      <c r="AE79" s="3"/>
      <c r="AF79" s="3"/>
      <c r="AG79" s="3"/>
      <c r="AH79" s="3"/>
      <c r="AI79" s="3"/>
      <c r="AJ79" s="3"/>
      <c r="AK79" s="26"/>
      <c r="AL79" s="26"/>
    </row>
    <row r="80" spans="16:38" x14ac:dyDescent="0.25">
      <c r="AD80" s="26"/>
      <c r="AE80" s="3"/>
      <c r="AF80" s="3"/>
      <c r="AG80" s="3"/>
      <c r="AH80" s="3"/>
      <c r="AI80" s="3"/>
      <c r="AJ80" s="3"/>
      <c r="AK80" s="26"/>
      <c r="AL80" s="26"/>
    </row>
    <row r="81" spans="30:38" x14ac:dyDescent="0.25">
      <c r="AD81" s="26"/>
      <c r="AE81" s="3"/>
      <c r="AF81" s="3"/>
      <c r="AG81" s="3"/>
      <c r="AH81" s="3"/>
      <c r="AI81" s="3"/>
      <c r="AJ81" s="3"/>
      <c r="AK81" s="26"/>
      <c r="AL81" s="26"/>
    </row>
    <row r="82" spans="30:38" x14ac:dyDescent="0.25">
      <c r="AD82" s="26"/>
      <c r="AE82" s="26"/>
      <c r="AF82" s="26"/>
      <c r="AG82" s="26"/>
      <c r="AH82" s="26"/>
      <c r="AI82" s="26"/>
      <c r="AJ82" s="26"/>
      <c r="AK82" s="26"/>
      <c r="AL82" s="26"/>
    </row>
    <row r="83" spans="30:38" x14ac:dyDescent="0.25">
      <c r="AD83" s="26"/>
      <c r="AE83" s="26"/>
      <c r="AF83" s="26"/>
      <c r="AG83" s="26"/>
      <c r="AH83" s="26"/>
      <c r="AI83" s="26"/>
      <c r="AJ83" s="26"/>
      <c r="AK83" s="26"/>
      <c r="AL83" s="26"/>
    </row>
  </sheetData>
  <mergeCells count="9">
    <mergeCell ref="AK3:AP3"/>
    <mergeCell ref="I61:I62"/>
    <mergeCell ref="Y3:AD3"/>
    <mergeCell ref="AE3:AJ3"/>
    <mergeCell ref="D1:AJ1"/>
    <mergeCell ref="D3:F3"/>
    <mergeCell ref="G3:L3"/>
    <mergeCell ref="M3:R3"/>
    <mergeCell ref="S3:X3"/>
  </mergeCells>
  <hyperlinks>
    <hyperlink ref="C57" r:id="rId1" display="http://www.crossref.org/openurl?genre=article&amp;title=Molecular%20Physics&amp;volume=76&amp;year=1992&amp;spage=395&amp;pid=cdsbb@stfc.ac.uk"/>
    <hyperlink ref="C59" r:id="rId2" display="http://www.crossref.org/openurl?genre=article&amp;title=Acta%20Cryst%20B&amp;volume=30&amp;year=1974&amp;spage=929&amp;pid=cdsbb@stfc.ac.uk"/>
    <hyperlink ref="C58" r:id="rId3" display="http://www.crossref.org/openurl?genre=article&amp;title=Acta%20Chemica%20Scandinavica&amp;volume=45&amp;year=1991&amp;spage=870&amp;pid=cdsbb@stfc.ac.uk"/>
    <hyperlink ref="C60" r:id="rId4" display="http://www.crossref.org/openurl?genre=article&amp;title=Physical%20Review&amp;volume=111&amp;year=1958&amp;spage=1470&amp;pid=cdsbb@stfc.ac.uk"/>
  </hyperlinks>
  <pageMargins left="0.7" right="0.7" top="0.75" bottom="0.75" header="0.3" footer="0.3"/>
  <pageSetup paperSize="9" scale="73" orientation="portrait" r:id="rId5"/>
  <colBreaks count="2" manualBreakCount="2">
    <brk id="8" max="50" man="1"/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4"/>
  <sheetViews>
    <sheetView zoomScale="55" zoomScaleNormal="55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J9" sqref="J9"/>
    </sheetView>
  </sheetViews>
  <sheetFormatPr defaultRowHeight="15" x14ac:dyDescent="0.25"/>
  <cols>
    <col min="1" max="1" width="3" bestFit="1" customWidth="1"/>
    <col min="2" max="2" width="20.140625" bestFit="1" customWidth="1"/>
    <col min="3" max="3" width="8.28515625" bestFit="1" customWidth="1"/>
    <col min="4" max="4" width="6.140625" bestFit="1" customWidth="1"/>
    <col min="5" max="5" width="8" bestFit="1" customWidth="1"/>
    <col min="6" max="6" width="7.7109375" bestFit="1" customWidth="1"/>
    <col min="7" max="7" width="13.42578125" bestFit="1" customWidth="1"/>
    <col min="8" max="8" width="7.28515625" bestFit="1" customWidth="1"/>
    <col min="9" max="9" width="13.42578125" bestFit="1" customWidth="1"/>
    <col min="10" max="10" width="7.28515625" bestFit="1" customWidth="1"/>
    <col min="11" max="11" width="21" bestFit="1" customWidth="1"/>
    <col min="12" max="12" width="7.28515625" bestFit="1" customWidth="1"/>
    <col min="13" max="13" width="13.42578125" bestFit="1" customWidth="1"/>
    <col min="14" max="14" width="7.28515625" bestFit="1" customWidth="1"/>
    <col min="15" max="15" width="13.42578125" bestFit="1" customWidth="1"/>
    <col min="16" max="16" width="7.28515625" bestFit="1" customWidth="1"/>
    <col min="17" max="17" width="21" bestFit="1" customWidth="1"/>
    <col min="18" max="18" width="7.28515625" bestFit="1" customWidth="1"/>
    <col min="19" max="19" width="13.42578125" bestFit="1" customWidth="1"/>
    <col min="20" max="20" width="7.28515625" bestFit="1" customWidth="1"/>
    <col min="21" max="21" width="13.42578125" bestFit="1" customWidth="1"/>
    <col min="22" max="22" width="7.28515625" bestFit="1" customWidth="1"/>
    <col min="23" max="23" width="21" bestFit="1" customWidth="1"/>
    <col min="24" max="24" width="7.28515625" bestFit="1" customWidth="1"/>
    <col min="25" max="25" width="26.140625" bestFit="1" customWidth="1"/>
    <col min="26" max="26" width="7.28515625" bestFit="1" customWidth="1"/>
    <col min="27" max="27" width="26.140625" bestFit="1" customWidth="1"/>
    <col min="28" max="28" width="7.28515625" bestFit="1" customWidth="1"/>
    <col min="29" max="29" width="41.140625" bestFit="1" customWidth="1"/>
    <col min="30" max="30" width="7.28515625" bestFit="1" customWidth="1"/>
    <col min="31" max="31" width="26.140625" bestFit="1" customWidth="1"/>
    <col min="32" max="32" width="7.28515625" bestFit="1" customWidth="1"/>
    <col min="33" max="33" width="35.85546875" bestFit="1" customWidth="1"/>
    <col min="34" max="34" width="7.28515625" bestFit="1" customWidth="1"/>
    <col min="35" max="35" width="26.140625" bestFit="1" customWidth="1"/>
    <col min="36" max="36" width="7.28515625" bestFit="1" customWidth="1"/>
  </cols>
  <sheetData>
    <row r="1" spans="1:42" x14ac:dyDescent="0.25">
      <c r="A1" s="9" t="s">
        <v>51</v>
      </c>
      <c r="B1" s="9" t="s">
        <v>52</v>
      </c>
      <c r="C1" s="9" t="s">
        <v>53</v>
      </c>
      <c r="D1" s="43" t="s">
        <v>77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</row>
    <row r="2" spans="1:42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42" x14ac:dyDescent="0.25">
      <c r="A3" s="10"/>
      <c r="B3" s="10"/>
      <c r="C3" s="10"/>
      <c r="D3" s="44" t="s">
        <v>66</v>
      </c>
      <c r="E3" s="44"/>
      <c r="F3" s="44"/>
      <c r="G3" s="44" t="s">
        <v>55</v>
      </c>
      <c r="H3" s="44"/>
      <c r="I3" s="44"/>
      <c r="J3" s="44"/>
      <c r="K3" s="44"/>
      <c r="L3" s="44"/>
      <c r="M3" s="44" t="s">
        <v>56</v>
      </c>
      <c r="N3" s="44"/>
      <c r="O3" s="44"/>
      <c r="P3" s="44"/>
      <c r="Q3" s="44"/>
      <c r="R3" s="44"/>
      <c r="S3" s="44" t="s">
        <v>57</v>
      </c>
      <c r="T3" s="44"/>
      <c r="U3" s="44"/>
      <c r="V3" s="44"/>
      <c r="W3" s="44"/>
      <c r="X3" s="44"/>
      <c r="Y3" s="44" t="s">
        <v>58</v>
      </c>
      <c r="Z3" s="44"/>
      <c r="AA3" s="44"/>
      <c r="AB3" s="44"/>
      <c r="AC3" s="44"/>
      <c r="AD3" s="44"/>
      <c r="AE3" s="44" t="s">
        <v>59</v>
      </c>
      <c r="AF3" s="44"/>
      <c r="AG3" s="44"/>
      <c r="AH3" s="44"/>
      <c r="AI3" s="44"/>
      <c r="AJ3" s="44"/>
      <c r="AK3" s="45" t="s">
        <v>186</v>
      </c>
      <c r="AL3" s="45"/>
      <c r="AM3" s="45"/>
      <c r="AN3" s="45"/>
      <c r="AO3" s="45"/>
      <c r="AP3" s="45"/>
    </row>
    <row r="4" spans="1:42" x14ac:dyDescent="0.25">
      <c r="A4" s="10"/>
      <c r="B4" s="9" t="s">
        <v>0</v>
      </c>
      <c r="C4" s="10"/>
      <c r="D4" s="10" t="s">
        <v>78</v>
      </c>
      <c r="E4" s="10" t="s">
        <v>79</v>
      </c>
      <c r="F4" s="10" t="s">
        <v>80</v>
      </c>
      <c r="G4" s="10" t="s">
        <v>78</v>
      </c>
      <c r="H4" s="10" t="s">
        <v>69</v>
      </c>
      <c r="I4" s="10" t="s">
        <v>79</v>
      </c>
      <c r="J4" s="10" t="s">
        <v>69</v>
      </c>
      <c r="K4" s="10" t="s">
        <v>80</v>
      </c>
      <c r="L4" s="10" t="s">
        <v>69</v>
      </c>
      <c r="M4" s="10" t="s">
        <v>78</v>
      </c>
      <c r="N4" s="10" t="s">
        <v>69</v>
      </c>
      <c r="O4" s="10" t="s">
        <v>79</v>
      </c>
      <c r="P4" s="10" t="s">
        <v>69</v>
      </c>
      <c r="Q4" s="10" t="s">
        <v>80</v>
      </c>
      <c r="R4" s="10" t="s">
        <v>69</v>
      </c>
      <c r="S4" s="10" t="s">
        <v>78</v>
      </c>
      <c r="T4" s="10" t="s">
        <v>69</v>
      </c>
      <c r="U4" s="10" t="s">
        <v>79</v>
      </c>
      <c r="V4" s="10" t="s">
        <v>69</v>
      </c>
      <c r="W4" s="10" t="s">
        <v>80</v>
      </c>
      <c r="X4" s="10" t="s">
        <v>69</v>
      </c>
      <c r="Y4" s="10" t="s">
        <v>78</v>
      </c>
      <c r="Z4" s="10" t="s">
        <v>69</v>
      </c>
      <c r="AA4" s="10" t="s">
        <v>79</v>
      </c>
      <c r="AB4" s="10" t="s">
        <v>69</v>
      </c>
      <c r="AC4" s="10" t="s">
        <v>80</v>
      </c>
      <c r="AD4" s="10" t="s">
        <v>69</v>
      </c>
      <c r="AE4" s="10" t="s">
        <v>78</v>
      </c>
      <c r="AF4" s="10" t="s">
        <v>69</v>
      </c>
      <c r="AG4" s="10" t="s">
        <v>79</v>
      </c>
      <c r="AH4" s="10" t="s">
        <v>69</v>
      </c>
      <c r="AI4" s="10" t="s">
        <v>80</v>
      </c>
      <c r="AJ4" s="10" t="s">
        <v>69</v>
      </c>
      <c r="AK4" s="36" t="s">
        <v>78</v>
      </c>
      <c r="AL4" s="36" t="s">
        <v>69</v>
      </c>
      <c r="AM4" s="36" t="s">
        <v>79</v>
      </c>
      <c r="AN4" s="36" t="s">
        <v>69</v>
      </c>
      <c r="AO4" s="36" t="s">
        <v>80</v>
      </c>
      <c r="AP4" s="36" t="s">
        <v>69</v>
      </c>
    </row>
    <row r="5" spans="1:42" x14ac:dyDescent="0.25">
      <c r="A5" s="10"/>
      <c r="B5" s="10"/>
      <c r="C5" s="10"/>
      <c r="D5" s="10"/>
      <c r="E5" s="10"/>
      <c r="F5" s="10"/>
      <c r="G5" s="10"/>
      <c r="I5" s="10"/>
      <c r="K5" s="10"/>
      <c r="M5" s="10"/>
      <c r="O5" s="10"/>
      <c r="Q5" s="10"/>
      <c r="S5" s="10"/>
      <c r="U5" s="10"/>
      <c r="W5" s="10"/>
      <c r="Y5" s="10"/>
      <c r="AA5" s="10"/>
      <c r="AC5" s="10"/>
      <c r="AE5" s="10"/>
      <c r="AG5" s="10"/>
      <c r="AI5" s="10"/>
    </row>
    <row r="6" spans="1:42" ht="18" x14ac:dyDescent="0.35">
      <c r="A6" s="3">
        <v>1</v>
      </c>
      <c r="B6" s="10" t="s">
        <v>1</v>
      </c>
      <c r="C6" s="10" t="s">
        <v>2</v>
      </c>
      <c r="D6" s="10">
        <v>90</v>
      </c>
      <c r="E6" s="10">
        <v>90</v>
      </c>
      <c r="F6" s="10">
        <v>120</v>
      </c>
      <c r="G6" s="3">
        <v>90</v>
      </c>
      <c r="H6" s="7">
        <f>ABS((G6-D6)/D6)</f>
        <v>0</v>
      </c>
      <c r="I6" s="3">
        <v>90</v>
      </c>
      <c r="J6" s="7">
        <f>ABS((I6-E6)/E6)</f>
        <v>0</v>
      </c>
      <c r="K6" s="3">
        <v>120</v>
      </c>
      <c r="L6" s="7">
        <f>ABS((K6-F6)/F6)</f>
        <v>0</v>
      </c>
      <c r="M6" s="3">
        <v>90</v>
      </c>
      <c r="N6" s="7">
        <f>ABS((M6-D6)/D6)</f>
        <v>0</v>
      </c>
      <c r="O6" s="3">
        <v>90</v>
      </c>
      <c r="P6" s="7">
        <f>ABS((O6-E6)/E6)</f>
        <v>0</v>
      </c>
      <c r="Q6" s="3">
        <v>120</v>
      </c>
      <c r="R6" s="7">
        <f>ABS((Q6-F6)/F6)</f>
        <v>0</v>
      </c>
      <c r="S6" s="3">
        <v>90</v>
      </c>
      <c r="T6" s="7">
        <f>ABS((S6-D6)/D6)</f>
        <v>0</v>
      </c>
      <c r="U6" s="3">
        <v>90</v>
      </c>
      <c r="V6" s="7">
        <f>ABS((U6-E6)/E6)</f>
        <v>0</v>
      </c>
      <c r="W6" s="3">
        <v>120</v>
      </c>
      <c r="X6" s="7">
        <f>ABS((W6-F6)/F6)</f>
        <v>0</v>
      </c>
      <c r="Y6" s="3">
        <v>90</v>
      </c>
      <c r="Z6" s="7">
        <f>IF(ISTEXT(Y6), "N/A",ABS((Y6-D6)/D6))</f>
        <v>0</v>
      </c>
      <c r="AA6" s="3">
        <v>90</v>
      </c>
      <c r="AB6" s="7">
        <f>IF(ISTEXT(AA6), "N/A",ABS((AA6-E6)/E6))</f>
        <v>0</v>
      </c>
      <c r="AC6" s="3">
        <v>120</v>
      </c>
      <c r="AD6" s="7">
        <f>IF(ISTEXT(AC6), "N/A",ABS((AC6-F6)/F6))</f>
        <v>0</v>
      </c>
      <c r="AE6" s="3">
        <v>90</v>
      </c>
      <c r="AF6" s="7">
        <f>IF(ISTEXT(AE6), "N/A",ABS((AE6-D6)/D6))</f>
        <v>0</v>
      </c>
      <c r="AG6" s="3">
        <v>90</v>
      </c>
      <c r="AH6" s="7">
        <f>IF(ISTEXT(AG6), "N/A",ABS((AG6-E6)/E6))</f>
        <v>0</v>
      </c>
      <c r="AI6" s="3">
        <v>120</v>
      </c>
      <c r="AJ6" s="7">
        <f>IF(ISTEXT(AI6), "N/A",ABS((AI6-F6)/F6))</f>
        <v>0</v>
      </c>
    </row>
    <row r="7" spans="1:42" ht="18" x14ac:dyDescent="0.35">
      <c r="A7" s="3">
        <v>2</v>
      </c>
      <c r="B7" s="10" t="s">
        <v>3</v>
      </c>
      <c r="C7" s="10" t="s">
        <v>4</v>
      </c>
      <c r="D7" s="10">
        <v>90</v>
      </c>
      <c r="E7" s="10">
        <v>90</v>
      </c>
      <c r="F7" s="10">
        <v>120</v>
      </c>
      <c r="G7" s="3">
        <v>90</v>
      </c>
      <c r="H7" s="7">
        <f t="shared" ref="H7:H48" si="0">ABS((G7-D7)/D7)</f>
        <v>0</v>
      </c>
      <c r="I7" s="3">
        <v>90</v>
      </c>
      <c r="J7" s="7">
        <f t="shared" ref="J7:J48" si="1">ABS((I7-E7)/E7)</f>
        <v>0</v>
      </c>
      <c r="K7" s="3">
        <v>120</v>
      </c>
      <c r="L7" s="7">
        <f>ABS((K7-F7)/F7)</f>
        <v>0</v>
      </c>
      <c r="M7" s="3">
        <v>90</v>
      </c>
      <c r="N7" s="7">
        <f t="shared" ref="N7:N48" si="2">ABS((M7-D7)/D7)</f>
        <v>0</v>
      </c>
      <c r="O7" s="3">
        <v>90</v>
      </c>
      <c r="P7" s="7">
        <f t="shared" ref="P7:P48" si="3">ABS((O7-E7)/E7)</f>
        <v>0</v>
      </c>
      <c r="Q7" s="3">
        <v>120</v>
      </c>
      <c r="R7" s="7">
        <f t="shared" ref="R7:R48" si="4">ABS((Q7-F7)/F7)</f>
        <v>0</v>
      </c>
      <c r="S7" s="3">
        <v>90</v>
      </c>
      <c r="T7" s="7">
        <f t="shared" ref="T7:T48" si="5">ABS((S7-D7)/D7)</f>
        <v>0</v>
      </c>
      <c r="U7" s="3">
        <v>90</v>
      </c>
      <c r="V7" s="7">
        <f t="shared" ref="V7:V48" si="6">ABS((U7-E7)/E7)</f>
        <v>0</v>
      </c>
      <c r="W7" s="3">
        <v>120</v>
      </c>
      <c r="X7" s="7">
        <f t="shared" ref="X7:X48" si="7">ABS((W7-F7)/F7)</f>
        <v>0</v>
      </c>
      <c r="Y7" s="3">
        <v>90</v>
      </c>
      <c r="Z7" s="7">
        <f t="shared" ref="Z7:Z48" si="8">IF(ISTEXT(Y7), "N/A",ABS((Y7-D7)/D7))</f>
        <v>0</v>
      </c>
      <c r="AA7" s="3">
        <v>90</v>
      </c>
      <c r="AB7" s="7">
        <f t="shared" ref="AB7:AB48" si="9">IF(ISTEXT(AA7), "N/A",ABS((AA7-E7)/E7))</f>
        <v>0</v>
      </c>
      <c r="AC7" s="3">
        <v>120</v>
      </c>
      <c r="AD7" s="7">
        <f t="shared" ref="AD7:AD48" si="10">IF(ISTEXT(AC7), "N/A",ABS((AC7-F7)/F7))</f>
        <v>0</v>
      </c>
      <c r="AE7" s="3">
        <v>90</v>
      </c>
      <c r="AF7" s="7">
        <f t="shared" ref="AF7:AF48" si="11">IF(ISTEXT(AE7), "N/A",ABS((AE7-D7)/D7))</f>
        <v>0</v>
      </c>
      <c r="AG7" s="3">
        <v>90</v>
      </c>
      <c r="AH7" s="7">
        <f t="shared" ref="AH7:AH48" si="12">IF(ISTEXT(AG7), "N/A",ABS((AG7-E7)/E7))</f>
        <v>0</v>
      </c>
      <c r="AI7" s="3">
        <v>120</v>
      </c>
      <c r="AJ7" s="7">
        <f t="shared" ref="AJ7:AJ48" si="13">IF(ISTEXT(AI7), "N/A",ABS((AI7-F7)/F7))</f>
        <v>0</v>
      </c>
    </row>
    <row r="8" spans="1:42" x14ac:dyDescent="0.25">
      <c r="A8" s="3">
        <v>3</v>
      </c>
      <c r="B8" s="10" t="s">
        <v>5</v>
      </c>
      <c r="C8" s="10" t="s">
        <v>6</v>
      </c>
      <c r="D8" s="10">
        <v>90</v>
      </c>
      <c r="E8" s="10">
        <v>90</v>
      </c>
      <c r="F8" s="10">
        <v>90</v>
      </c>
      <c r="G8" s="3">
        <v>90</v>
      </c>
      <c r="H8" s="7">
        <f t="shared" si="0"/>
        <v>0</v>
      </c>
      <c r="I8" s="3">
        <v>90</v>
      </c>
      <c r="J8" s="7">
        <f t="shared" si="1"/>
        <v>0</v>
      </c>
      <c r="K8" s="3">
        <v>90</v>
      </c>
      <c r="L8" s="7">
        <f t="shared" ref="L8:L48" si="14">ABS((K8-F8)/F8)</f>
        <v>0</v>
      </c>
      <c r="M8" s="3">
        <v>90</v>
      </c>
      <c r="N8" s="7">
        <f t="shared" si="2"/>
        <v>0</v>
      </c>
      <c r="O8" s="3">
        <v>90</v>
      </c>
      <c r="P8" s="7">
        <f t="shared" si="3"/>
        <v>0</v>
      </c>
      <c r="Q8" s="3">
        <v>90</v>
      </c>
      <c r="R8" s="7">
        <f t="shared" si="4"/>
        <v>0</v>
      </c>
      <c r="S8" s="3">
        <v>90</v>
      </c>
      <c r="T8" s="7">
        <f t="shared" si="5"/>
        <v>0</v>
      </c>
      <c r="U8" s="3">
        <v>90</v>
      </c>
      <c r="V8" s="7">
        <f t="shared" si="6"/>
        <v>0</v>
      </c>
      <c r="W8" s="3">
        <v>90</v>
      </c>
      <c r="X8" s="7">
        <f t="shared" si="7"/>
        <v>0</v>
      </c>
      <c r="Y8" s="3">
        <v>90</v>
      </c>
      <c r="Z8" s="7">
        <f t="shared" si="8"/>
        <v>0</v>
      </c>
      <c r="AA8" s="3">
        <v>90</v>
      </c>
      <c r="AB8" s="7">
        <f t="shared" si="9"/>
        <v>0</v>
      </c>
      <c r="AC8" s="3">
        <v>90</v>
      </c>
      <c r="AD8" s="7">
        <f t="shared" si="10"/>
        <v>0</v>
      </c>
      <c r="AE8" s="3">
        <v>90</v>
      </c>
      <c r="AF8" s="7">
        <f t="shared" si="11"/>
        <v>0</v>
      </c>
      <c r="AG8" s="3">
        <v>90</v>
      </c>
      <c r="AH8" s="7">
        <f t="shared" si="12"/>
        <v>0</v>
      </c>
      <c r="AI8" s="3">
        <v>90</v>
      </c>
      <c r="AJ8" s="7">
        <f t="shared" si="13"/>
        <v>0</v>
      </c>
    </row>
    <row r="9" spans="1:42" ht="18" x14ac:dyDescent="0.35">
      <c r="A9" s="3">
        <v>4</v>
      </c>
      <c r="B9" s="3" t="s">
        <v>7</v>
      </c>
      <c r="C9" s="10" t="s">
        <v>8</v>
      </c>
      <c r="D9" s="10">
        <v>90</v>
      </c>
      <c r="E9" s="10">
        <v>90</v>
      </c>
      <c r="F9" s="10">
        <v>90</v>
      </c>
      <c r="G9" s="3">
        <v>90</v>
      </c>
      <c r="H9" s="7">
        <f t="shared" si="0"/>
        <v>0</v>
      </c>
      <c r="I9" s="3">
        <v>90</v>
      </c>
      <c r="J9" s="7">
        <f t="shared" si="1"/>
        <v>0</v>
      </c>
      <c r="K9" s="3">
        <v>90</v>
      </c>
      <c r="L9" s="7">
        <f t="shared" si="14"/>
        <v>0</v>
      </c>
      <c r="M9" s="3">
        <v>90</v>
      </c>
      <c r="N9" s="7">
        <f t="shared" si="2"/>
        <v>0</v>
      </c>
      <c r="O9" s="3">
        <v>90</v>
      </c>
      <c r="P9" s="7">
        <f t="shared" si="3"/>
        <v>0</v>
      </c>
      <c r="Q9" s="3">
        <v>90</v>
      </c>
      <c r="R9" s="7">
        <f t="shared" si="4"/>
        <v>0</v>
      </c>
      <c r="S9" s="3">
        <v>90</v>
      </c>
      <c r="T9" s="7">
        <f t="shared" si="5"/>
        <v>0</v>
      </c>
      <c r="U9" s="3">
        <v>90</v>
      </c>
      <c r="V9" s="7">
        <f t="shared" si="6"/>
        <v>0</v>
      </c>
      <c r="W9" s="3">
        <v>90</v>
      </c>
      <c r="X9" s="7">
        <f t="shared" si="7"/>
        <v>0</v>
      </c>
      <c r="Y9" s="3">
        <v>90</v>
      </c>
      <c r="Z9" s="7">
        <f t="shared" si="8"/>
        <v>0</v>
      </c>
      <c r="AA9" s="3">
        <v>90</v>
      </c>
      <c r="AB9" s="7">
        <f t="shared" si="9"/>
        <v>0</v>
      </c>
      <c r="AC9" s="3">
        <v>90</v>
      </c>
      <c r="AD9" s="7">
        <f t="shared" si="10"/>
        <v>0</v>
      </c>
      <c r="AE9" s="3">
        <v>90</v>
      </c>
      <c r="AF9" s="7">
        <f t="shared" si="11"/>
        <v>0</v>
      </c>
      <c r="AG9" s="3">
        <v>90</v>
      </c>
      <c r="AH9" s="7">
        <f t="shared" si="12"/>
        <v>0</v>
      </c>
      <c r="AI9" s="3">
        <v>90</v>
      </c>
      <c r="AJ9" s="7">
        <f t="shared" si="13"/>
        <v>0</v>
      </c>
    </row>
    <row r="10" spans="1:42" x14ac:dyDescent="0.25">
      <c r="A10" s="3"/>
      <c r="B10" s="3"/>
      <c r="C10" s="10"/>
      <c r="D10" s="10"/>
      <c r="E10" s="10"/>
      <c r="F10" s="10"/>
      <c r="G10" s="10"/>
      <c r="H10" s="7"/>
      <c r="I10" s="10"/>
      <c r="J10" s="7"/>
      <c r="K10" s="10"/>
      <c r="L10" s="7"/>
      <c r="M10" s="10"/>
      <c r="N10" s="7"/>
      <c r="O10" s="10"/>
      <c r="P10" s="7"/>
      <c r="Q10" s="10"/>
      <c r="R10" s="7"/>
      <c r="S10" s="3"/>
      <c r="T10" s="7"/>
      <c r="U10" s="3"/>
      <c r="V10" s="7"/>
      <c r="W10" s="3"/>
      <c r="X10" s="7"/>
      <c r="Y10" s="3"/>
      <c r="Z10" s="7"/>
      <c r="AA10" s="3"/>
      <c r="AB10" s="7"/>
      <c r="AC10" s="3"/>
      <c r="AD10" s="7"/>
      <c r="AE10" s="3"/>
      <c r="AF10" s="7"/>
      <c r="AG10" s="3"/>
      <c r="AH10" s="7"/>
      <c r="AI10" s="3"/>
      <c r="AJ10" s="7"/>
    </row>
    <row r="11" spans="1:42" x14ac:dyDescent="0.25">
      <c r="A11" s="3"/>
      <c r="B11" s="3"/>
      <c r="C11" s="10"/>
      <c r="D11" s="10"/>
      <c r="E11" s="10"/>
      <c r="F11" s="10"/>
      <c r="G11" s="10"/>
      <c r="H11" s="7"/>
      <c r="I11" s="10"/>
      <c r="J11" s="7"/>
      <c r="K11" s="10"/>
      <c r="L11" s="7"/>
      <c r="M11" s="10"/>
      <c r="N11" s="7"/>
      <c r="O11" s="10"/>
      <c r="P11" s="7"/>
      <c r="Q11" s="10"/>
      <c r="R11" s="7"/>
      <c r="S11" s="3"/>
      <c r="T11" s="7"/>
      <c r="U11" s="3"/>
      <c r="V11" s="7"/>
      <c r="W11" s="3"/>
      <c r="X11" s="7"/>
      <c r="Y11" s="3"/>
      <c r="Z11" s="7"/>
      <c r="AA11" s="3"/>
      <c r="AB11" s="7"/>
      <c r="AC11" s="3"/>
      <c r="AD11" s="7"/>
      <c r="AE11" s="3"/>
      <c r="AF11" s="7"/>
      <c r="AG11" s="3"/>
      <c r="AH11" s="7"/>
      <c r="AI11" s="3"/>
      <c r="AJ11" s="7"/>
    </row>
    <row r="12" spans="1:42" x14ac:dyDescent="0.25">
      <c r="A12" s="3"/>
      <c r="B12" s="3"/>
      <c r="C12" s="10"/>
      <c r="D12" s="10"/>
      <c r="E12" s="10"/>
      <c r="F12" s="10"/>
      <c r="G12" s="10" t="s">
        <v>83</v>
      </c>
      <c r="H12" s="17">
        <f>AVERAGE(H6:H9)</f>
        <v>0</v>
      </c>
      <c r="I12" s="10" t="s">
        <v>83</v>
      </c>
      <c r="J12" s="17">
        <f>AVERAGE(J6:J9)</f>
        <v>0</v>
      </c>
      <c r="K12" s="10" t="s">
        <v>83</v>
      </c>
      <c r="L12" s="17">
        <f>AVERAGE(L6:L9)</f>
        <v>0</v>
      </c>
      <c r="M12" s="10" t="s">
        <v>83</v>
      </c>
      <c r="N12" s="17">
        <f>AVERAGE(N6:N9)</f>
        <v>0</v>
      </c>
      <c r="O12" s="10" t="s">
        <v>83</v>
      </c>
      <c r="P12" s="17">
        <f>AVERAGE(P6:P9)</f>
        <v>0</v>
      </c>
      <c r="Q12" s="10" t="s">
        <v>83</v>
      </c>
      <c r="R12" s="17">
        <f>AVERAGE(R6:R9)</f>
        <v>0</v>
      </c>
      <c r="S12" s="10" t="s">
        <v>83</v>
      </c>
      <c r="T12" s="17">
        <f>AVERAGE(T6:T9)</f>
        <v>0</v>
      </c>
      <c r="U12" s="10" t="s">
        <v>83</v>
      </c>
      <c r="V12" s="17">
        <f>AVERAGE(V6:V9)</f>
        <v>0</v>
      </c>
      <c r="W12" s="10" t="s">
        <v>83</v>
      </c>
      <c r="X12" s="17">
        <f>AVERAGE(X6:X9)</f>
        <v>0</v>
      </c>
      <c r="Y12" s="10" t="s">
        <v>83</v>
      </c>
      <c r="Z12" s="17">
        <f>AVERAGE(Z6:Z9)</f>
        <v>0</v>
      </c>
      <c r="AA12" s="10" t="s">
        <v>83</v>
      </c>
      <c r="AB12" s="17">
        <f>AVERAGE(AB6:AB9)</f>
        <v>0</v>
      </c>
      <c r="AC12" s="10" t="s">
        <v>83</v>
      </c>
      <c r="AD12" s="17">
        <f>AVERAGE(AD6:AD9)</f>
        <v>0</v>
      </c>
      <c r="AE12" s="10" t="s">
        <v>83</v>
      </c>
      <c r="AF12" s="17">
        <f>AVERAGE(AF6:AF9)</f>
        <v>0</v>
      </c>
      <c r="AG12" s="10" t="s">
        <v>83</v>
      </c>
      <c r="AH12" s="17">
        <f>AVERAGE(AH6:AH9)</f>
        <v>0</v>
      </c>
      <c r="AI12" s="10" t="s">
        <v>83</v>
      </c>
      <c r="AJ12" s="17">
        <f>AVERAGE(AJ6:AJ9)</f>
        <v>0</v>
      </c>
    </row>
    <row r="13" spans="1:42" x14ac:dyDescent="0.25">
      <c r="A13" s="3"/>
      <c r="B13" s="21" t="s">
        <v>9</v>
      </c>
      <c r="C13" s="10"/>
      <c r="D13" s="10"/>
      <c r="E13" s="10"/>
      <c r="F13" s="10"/>
      <c r="G13" s="10"/>
      <c r="H13" s="7"/>
      <c r="I13" s="10"/>
      <c r="J13" s="7"/>
      <c r="K13" s="10" t="s">
        <v>76</v>
      </c>
      <c r="L13" s="18">
        <f>AVERAGE(H6:H9,J6:J9,L6:L9)</f>
        <v>0</v>
      </c>
      <c r="M13" s="10"/>
      <c r="N13" s="7"/>
      <c r="O13" s="10"/>
      <c r="P13" s="10"/>
      <c r="Q13" s="10" t="s">
        <v>76</v>
      </c>
      <c r="R13" s="18">
        <f>AVERAGE(N6:N9,P6:P9,R6:R9)</f>
        <v>0</v>
      </c>
      <c r="S13" s="10"/>
      <c r="T13" s="7"/>
      <c r="U13" s="10"/>
      <c r="V13" s="10"/>
      <c r="W13" s="10" t="s">
        <v>76</v>
      </c>
      <c r="X13" s="18">
        <f>AVERAGE(T6:T9,V6:V9,X6:X9)</f>
        <v>0</v>
      </c>
      <c r="Y13" s="10"/>
      <c r="Z13" s="7"/>
      <c r="AA13" s="10"/>
      <c r="AB13" s="10"/>
      <c r="AC13" s="10" t="s">
        <v>76</v>
      </c>
      <c r="AD13" s="18">
        <f>AVERAGE(Z6:Z9,AB6:AB9,AD6:AD9)</f>
        <v>0</v>
      </c>
      <c r="AE13" s="10"/>
      <c r="AF13" s="7"/>
      <c r="AG13" s="10"/>
      <c r="AH13" s="10"/>
      <c r="AI13" s="10" t="s">
        <v>76</v>
      </c>
      <c r="AJ13" s="18">
        <f>AVERAGE(AF6:AF9,AH6:AH9,AJ6:AJ9)</f>
        <v>0</v>
      </c>
    </row>
    <row r="14" spans="1:42" x14ac:dyDescent="0.25">
      <c r="A14" s="3"/>
      <c r="B14" s="3"/>
      <c r="C14" s="3"/>
      <c r="D14" s="3"/>
      <c r="E14" s="3"/>
      <c r="F14" s="3"/>
      <c r="G14" s="3"/>
      <c r="H14" s="15"/>
      <c r="I14" s="3"/>
      <c r="J14" s="7"/>
      <c r="K14" s="10"/>
      <c r="L14" s="7"/>
      <c r="M14" s="10"/>
      <c r="N14" s="7"/>
      <c r="O14" s="10"/>
      <c r="P14" s="7"/>
      <c r="Q14" s="10"/>
      <c r="R14" s="7"/>
      <c r="S14" s="3"/>
      <c r="T14" s="7"/>
      <c r="U14" s="3"/>
      <c r="V14" s="7"/>
      <c r="W14" s="3"/>
      <c r="X14" s="7"/>
      <c r="Y14" s="3"/>
      <c r="Z14" s="7"/>
      <c r="AA14" s="3"/>
      <c r="AB14" s="7"/>
      <c r="AC14" s="3"/>
      <c r="AD14" s="7"/>
      <c r="AE14" s="3"/>
      <c r="AF14" s="7"/>
      <c r="AG14" s="3"/>
      <c r="AH14" s="7"/>
      <c r="AI14" s="3"/>
      <c r="AJ14" s="7"/>
    </row>
    <row r="15" spans="1:42" x14ac:dyDescent="0.25">
      <c r="A15" s="3">
        <v>5</v>
      </c>
      <c r="B15" s="3" t="s">
        <v>10</v>
      </c>
      <c r="C15" s="3" t="s">
        <v>11</v>
      </c>
      <c r="D15" s="3">
        <v>90</v>
      </c>
      <c r="E15" s="3">
        <v>90</v>
      </c>
      <c r="F15" s="3">
        <v>90</v>
      </c>
      <c r="G15" s="3">
        <v>90</v>
      </c>
      <c r="H15" s="15">
        <f t="shared" si="0"/>
        <v>0</v>
      </c>
      <c r="I15" s="3">
        <v>90</v>
      </c>
      <c r="J15" s="7">
        <f t="shared" si="1"/>
        <v>0</v>
      </c>
      <c r="K15" s="3">
        <v>90</v>
      </c>
      <c r="L15" s="7">
        <f t="shared" si="14"/>
        <v>0</v>
      </c>
      <c r="M15" s="3">
        <v>90</v>
      </c>
      <c r="N15" s="7">
        <f t="shared" si="2"/>
        <v>0</v>
      </c>
      <c r="O15" s="3">
        <v>90</v>
      </c>
      <c r="P15" s="7">
        <f t="shared" si="3"/>
        <v>0</v>
      </c>
      <c r="Q15" s="3">
        <v>90</v>
      </c>
      <c r="R15" s="7">
        <f t="shared" si="4"/>
        <v>0</v>
      </c>
      <c r="S15" s="3">
        <v>90</v>
      </c>
      <c r="T15" s="7">
        <f t="shared" si="5"/>
        <v>0</v>
      </c>
      <c r="U15" s="3">
        <v>90</v>
      </c>
      <c r="V15" s="7">
        <f t="shared" si="6"/>
        <v>0</v>
      </c>
      <c r="W15" s="3">
        <v>90</v>
      </c>
      <c r="X15" s="7">
        <f t="shared" si="7"/>
        <v>0</v>
      </c>
      <c r="Y15" s="3">
        <v>90</v>
      </c>
      <c r="Z15" s="7">
        <f t="shared" si="8"/>
        <v>0</v>
      </c>
      <c r="AA15" s="3">
        <v>90</v>
      </c>
      <c r="AB15" s="7">
        <f t="shared" si="9"/>
        <v>0</v>
      </c>
      <c r="AC15" s="3">
        <v>90</v>
      </c>
      <c r="AD15" s="7">
        <f t="shared" si="10"/>
        <v>0</v>
      </c>
      <c r="AE15" s="3">
        <v>90</v>
      </c>
      <c r="AF15" s="7">
        <f t="shared" si="11"/>
        <v>0</v>
      </c>
      <c r="AG15" s="3">
        <v>90</v>
      </c>
      <c r="AH15" s="7">
        <f t="shared" si="12"/>
        <v>0</v>
      </c>
      <c r="AI15" s="3">
        <v>90</v>
      </c>
      <c r="AJ15" s="7">
        <f t="shared" si="13"/>
        <v>0</v>
      </c>
    </row>
    <row r="16" spans="1:42" ht="18" x14ac:dyDescent="0.35">
      <c r="A16" s="3">
        <v>6</v>
      </c>
      <c r="B16" s="3" t="s">
        <v>12</v>
      </c>
      <c r="C16" s="3" t="s">
        <v>13</v>
      </c>
      <c r="D16" s="3">
        <v>90</v>
      </c>
      <c r="E16" s="3">
        <v>90</v>
      </c>
      <c r="F16" s="3">
        <v>90</v>
      </c>
      <c r="G16" s="3">
        <v>90</v>
      </c>
      <c r="H16" s="15">
        <f t="shared" si="0"/>
        <v>0</v>
      </c>
      <c r="I16" s="3">
        <v>90</v>
      </c>
      <c r="J16" s="7">
        <f t="shared" si="1"/>
        <v>0</v>
      </c>
      <c r="K16" s="3">
        <v>90</v>
      </c>
      <c r="L16" s="7">
        <f t="shared" si="14"/>
        <v>0</v>
      </c>
      <c r="M16" s="3">
        <v>90</v>
      </c>
      <c r="N16" s="7">
        <f t="shared" si="2"/>
        <v>0</v>
      </c>
      <c r="O16" s="3">
        <v>90</v>
      </c>
      <c r="P16" s="7">
        <f t="shared" si="3"/>
        <v>0</v>
      </c>
      <c r="Q16" s="3">
        <v>90</v>
      </c>
      <c r="R16" s="7">
        <f t="shared" si="4"/>
        <v>0</v>
      </c>
      <c r="S16" s="3">
        <v>90</v>
      </c>
      <c r="T16" s="7">
        <f t="shared" si="5"/>
        <v>0</v>
      </c>
      <c r="U16" s="3">
        <v>90</v>
      </c>
      <c r="V16" s="7">
        <f t="shared" si="6"/>
        <v>0</v>
      </c>
      <c r="W16" s="3">
        <v>90</v>
      </c>
      <c r="X16" s="7">
        <f t="shared" si="7"/>
        <v>0</v>
      </c>
      <c r="Y16" s="3">
        <v>90</v>
      </c>
      <c r="Z16" s="7">
        <f t="shared" si="8"/>
        <v>0</v>
      </c>
      <c r="AA16" s="3">
        <v>90</v>
      </c>
      <c r="AB16" s="7">
        <f t="shared" si="9"/>
        <v>0</v>
      </c>
      <c r="AC16" s="3">
        <v>90</v>
      </c>
      <c r="AD16" s="7">
        <f t="shared" si="10"/>
        <v>0</v>
      </c>
      <c r="AE16" s="5" t="s">
        <v>86</v>
      </c>
      <c r="AF16" s="14" t="str">
        <f t="shared" si="11"/>
        <v>N/A</v>
      </c>
      <c r="AG16" s="5" t="s">
        <v>61</v>
      </c>
      <c r="AH16" s="14" t="str">
        <f t="shared" si="12"/>
        <v>N/A</v>
      </c>
      <c r="AI16" s="5" t="s">
        <v>86</v>
      </c>
      <c r="AJ16" s="14" t="str">
        <f t="shared" si="13"/>
        <v>N/A</v>
      </c>
    </row>
    <row r="17" spans="1:36" ht="18" x14ac:dyDescent="0.35">
      <c r="A17" s="3">
        <v>7</v>
      </c>
      <c r="B17" s="3" t="s">
        <v>14</v>
      </c>
      <c r="C17" s="3" t="s">
        <v>15</v>
      </c>
      <c r="D17" s="3">
        <v>90</v>
      </c>
      <c r="E17" s="3">
        <v>90</v>
      </c>
      <c r="F17" s="3">
        <v>90</v>
      </c>
      <c r="G17" s="3">
        <v>90</v>
      </c>
      <c r="H17" s="15">
        <f t="shared" si="0"/>
        <v>0</v>
      </c>
      <c r="I17" s="3">
        <v>90</v>
      </c>
      <c r="J17" s="7">
        <f t="shared" si="1"/>
        <v>0</v>
      </c>
      <c r="K17" s="3">
        <v>90</v>
      </c>
      <c r="L17" s="7">
        <f t="shared" si="14"/>
        <v>0</v>
      </c>
      <c r="M17" s="3">
        <v>90</v>
      </c>
      <c r="N17" s="7">
        <f t="shared" si="2"/>
        <v>0</v>
      </c>
      <c r="O17" s="3">
        <v>90</v>
      </c>
      <c r="P17" s="7">
        <f t="shared" si="3"/>
        <v>0</v>
      </c>
      <c r="Q17" s="3">
        <v>90</v>
      </c>
      <c r="R17" s="7">
        <f t="shared" si="4"/>
        <v>0</v>
      </c>
      <c r="S17" s="3">
        <v>90</v>
      </c>
      <c r="T17" s="7">
        <f t="shared" si="5"/>
        <v>0</v>
      </c>
      <c r="U17" s="3">
        <v>90</v>
      </c>
      <c r="V17" s="7">
        <f t="shared" si="6"/>
        <v>0</v>
      </c>
      <c r="W17" s="3">
        <v>90</v>
      </c>
      <c r="X17" s="7">
        <f t="shared" si="7"/>
        <v>0</v>
      </c>
      <c r="Y17" s="3">
        <v>90</v>
      </c>
      <c r="Z17" s="7">
        <f t="shared" si="8"/>
        <v>0</v>
      </c>
      <c r="AA17" s="3">
        <v>90</v>
      </c>
      <c r="AB17" s="7">
        <f t="shared" si="9"/>
        <v>0</v>
      </c>
      <c r="AC17" s="3">
        <v>90</v>
      </c>
      <c r="AD17" s="7">
        <f t="shared" si="10"/>
        <v>0</v>
      </c>
      <c r="AE17" s="3">
        <v>90</v>
      </c>
      <c r="AF17" s="7">
        <f t="shared" si="11"/>
        <v>0</v>
      </c>
      <c r="AG17" s="3">
        <v>90</v>
      </c>
      <c r="AH17" s="7">
        <f t="shared" si="12"/>
        <v>0</v>
      </c>
      <c r="AI17" s="3">
        <v>90</v>
      </c>
      <c r="AJ17" s="7">
        <f t="shared" si="13"/>
        <v>0</v>
      </c>
    </row>
    <row r="18" spans="1:36" x14ac:dyDescent="0.25">
      <c r="A18" s="3">
        <v>8</v>
      </c>
      <c r="B18" s="3" t="s">
        <v>16</v>
      </c>
      <c r="C18" s="3" t="s">
        <v>17</v>
      </c>
      <c r="D18" s="3">
        <v>90</v>
      </c>
      <c r="E18" s="3">
        <v>90</v>
      </c>
      <c r="F18" s="3">
        <v>90</v>
      </c>
      <c r="G18" s="3">
        <v>90</v>
      </c>
      <c r="H18" s="15">
        <f t="shared" si="0"/>
        <v>0</v>
      </c>
      <c r="I18" s="3">
        <v>90</v>
      </c>
      <c r="J18" s="7">
        <f t="shared" si="1"/>
        <v>0</v>
      </c>
      <c r="K18" s="3">
        <v>90</v>
      </c>
      <c r="L18" s="7">
        <f t="shared" si="14"/>
        <v>0</v>
      </c>
      <c r="M18" s="3">
        <v>90</v>
      </c>
      <c r="N18" s="7">
        <f t="shared" si="2"/>
        <v>0</v>
      </c>
      <c r="O18" s="3">
        <v>90</v>
      </c>
      <c r="P18" s="7">
        <f t="shared" si="3"/>
        <v>0</v>
      </c>
      <c r="Q18" s="3">
        <v>90</v>
      </c>
      <c r="R18" s="7">
        <f t="shared" si="4"/>
        <v>0</v>
      </c>
      <c r="S18" s="3">
        <v>90</v>
      </c>
      <c r="T18" s="7">
        <f t="shared" si="5"/>
        <v>0</v>
      </c>
      <c r="U18" s="3">
        <v>90</v>
      </c>
      <c r="V18" s="7">
        <f t="shared" si="6"/>
        <v>0</v>
      </c>
      <c r="W18" s="3">
        <v>90</v>
      </c>
      <c r="X18" s="7">
        <f t="shared" si="7"/>
        <v>0</v>
      </c>
      <c r="Y18" s="3">
        <v>90</v>
      </c>
      <c r="Z18" s="7">
        <f t="shared" si="8"/>
        <v>0</v>
      </c>
      <c r="AA18" s="3">
        <v>90</v>
      </c>
      <c r="AB18" s="7">
        <f t="shared" si="9"/>
        <v>0</v>
      </c>
      <c r="AC18" s="3">
        <v>90</v>
      </c>
      <c r="AD18" s="7">
        <f t="shared" si="10"/>
        <v>0</v>
      </c>
      <c r="AE18" s="3">
        <v>90</v>
      </c>
      <c r="AF18" s="7">
        <f t="shared" si="11"/>
        <v>0</v>
      </c>
      <c r="AG18" s="3">
        <v>90</v>
      </c>
      <c r="AH18" s="7">
        <f t="shared" si="12"/>
        <v>0</v>
      </c>
      <c r="AI18" s="3">
        <v>90</v>
      </c>
      <c r="AJ18" s="7">
        <f t="shared" si="13"/>
        <v>0</v>
      </c>
    </row>
    <row r="19" spans="1:36" x14ac:dyDescent="0.25">
      <c r="A19" s="4">
        <v>9</v>
      </c>
      <c r="B19" s="3" t="s">
        <v>18</v>
      </c>
      <c r="C19" s="10" t="s">
        <v>19</v>
      </c>
      <c r="D19" s="10">
        <v>90</v>
      </c>
      <c r="E19" s="10">
        <v>90</v>
      </c>
      <c r="F19" s="10">
        <v>90</v>
      </c>
      <c r="G19" s="3">
        <v>90</v>
      </c>
      <c r="H19" s="7">
        <f t="shared" si="0"/>
        <v>0</v>
      </c>
      <c r="I19" s="3">
        <v>90</v>
      </c>
      <c r="J19" s="7">
        <f t="shared" si="1"/>
        <v>0</v>
      </c>
      <c r="K19" s="3">
        <v>90</v>
      </c>
      <c r="L19" s="7">
        <f t="shared" si="14"/>
        <v>0</v>
      </c>
      <c r="M19" s="3">
        <v>90</v>
      </c>
      <c r="N19" s="7">
        <f t="shared" si="2"/>
        <v>0</v>
      </c>
      <c r="O19" s="3">
        <v>90</v>
      </c>
      <c r="P19" s="7">
        <f t="shared" si="3"/>
        <v>0</v>
      </c>
      <c r="Q19" s="3">
        <v>90</v>
      </c>
      <c r="R19" s="7">
        <f t="shared" si="4"/>
        <v>0</v>
      </c>
      <c r="S19" s="3">
        <v>90</v>
      </c>
      <c r="T19" s="7">
        <f t="shared" si="5"/>
        <v>0</v>
      </c>
      <c r="U19" s="3">
        <v>90</v>
      </c>
      <c r="V19" s="7">
        <f t="shared" si="6"/>
        <v>0</v>
      </c>
      <c r="W19" s="3">
        <v>90</v>
      </c>
      <c r="X19" s="7">
        <f t="shared" si="7"/>
        <v>0</v>
      </c>
      <c r="Y19" s="3">
        <v>90</v>
      </c>
      <c r="Z19" s="7">
        <f t="shared" si="8"/>
        <v>0</v>
      </c>
      <c r="AA19" s="3">
        <v>90</v>
      </c>
      <c r="AB19" s="7">
        <f t="shared" si="9"/>
        <v>0</v>
      </c>
      <c r="AC19" s="3">
        <v>90</v>
      </c>
      <c r="AD19" s="7">
        <f t="shared" si="10"/>
        <v>0</v>
      </c>
      <c r="AE19" s="3">
        <v>90</v>
      </c>
      <c r="AF19" s="7">
        <f t="shared" si="11"/>
        <v>0</v>
      </c>
      <c r="AG19" s="3">
        <v>90</v>
      </c>
      <c r="AH19" s="7">
        <f t="shared" si="12"/>
        <v>0</v>
      </c>
      <c r="AI19" s="3">
        <v>90</v>
      </c>
      <c r="AJ19" s="7">
        <f t="shared" si="13"/>
        <v>0</v>
      </c>
    </row>
    <row r="20" spans="1:36" x14ac:dyDescent="0.25">
      <c r="A20" s="3"/>
      <c r="B20" s="3"/>
      <c r="C20" s="10"/>
      <c r="D20" s="10"/>
      <c r="E20" s="10"/>
      <c r="F20" s="10"/>
      <c r="G20" s="10"/>
      <c r="H20" s="7"/>
      <c r="I20" s="10"/>
      <c r="J20" s="7"/>
      <c r="K20" s="10"/>
      <c r="L20" s="7"/>
      <c r="M20" s="10"/>
      <c r="N20" s="7"/>
      <c r="O20" s="10"/>
      <c r="P20" s="7"/>
      <c r="Q20" s="10"/>
      <c r="R20" s="7"/>
      <c r="S20" s="3"/>
      <c r="T20" s="7"/>
      <c r="U20" s="3"/>
      <c r="V20" s="7"/>
      <c r="W20" s="3"/>
      <c r="X20" s="7"/>
      <c r="Y20" s="3"/>
      <c r="Z20" s="7"/>
      <c r="AA20" s="3"/>
      <c r="AB20" s="7"/>
      <c r="AC20" s="3"/>
      <c r="AD20" s="7"/>
      <c r="AE20" s="10"/>
      <c r="AF20" s="7"/>
      <c r="AG20" s="10"/>
      <c r="AH20" s="7"/>
      <c r="AI20" s="10"/>
      <c r="AJ20" s="7"/>
    </row>
    <row r="21" spans="1:36" x14ac:dyDescent="0.25">
      <c r="A21" s="3"/>
      <c r="B21" s="3"/>
      <c r="C21" s="10"/>
      <c r="D21" s="10"/>
      <c r="E21" s="10"/>
      <c r="F21" s="10"/>
      <c r="G21" s="10"/>
      <c r="H21" s="7"/>
      <c r="I21" s="10"/>
      <c r="J21" s="7"/>
      <c r="K21" s="10"/>
      <c r="L21" s="7"/>
      <c r="M21" s="10"/>
      <c r="N21" s="7"/>
      <c r="O21" s="10"/>
      <c r="P21" s="7"/>
      <c r="Q21" s="10"/>
      <c r="R21" s="7"/>
      <c r="S21" s="3"/>
      <c r="T21" s="7"/>
      <c r="U21" s="3"/>
      <c r="V21" s="7"/>
      <c r="W21" s="3"/>
      <c r="X21" s="7"/>
      <c r="Y21" s="3"/>
      <c r="Z21" s="7"/>
      <c r="AA21" s="3"/>
      <c r="AB21" s="7"/>
      <c r="AC21" s="3"/>
      <c r="AD21" s="7"/>
      <c r="AE21" s="10"/>
      <c r="AF21" s="7"/>
      <c r="AG21" s="10"/>
      <c r="AH21" s="7"/>
      <c r="AI21" s="10"/>
      <c r="AJ21" s="7"/>
    </row>
    <row r="22" spans="1:36" x14ac:dyDescent="0.25">
      <c r="A22" s="3"/>
      <c r="B22" s="3"/>
      <c r="C22" s="10"/>
      <c r="D22" s="10"/>
      <c r="E22" s="10"/>
      <c r="F22" s="10"/>
      <c r="G22" s="10" t="s">
        <v>83</v>
      </c>
      <c r="H22" s="17">
        <f>AVERAGE(H15:H19)</f>
        <v>0</v>
      </c>
      <c r="I22" s="10" t="s">
        <v>83</v>
      </c>
      <c r="J22" s="17">
        <f>AVERAGE(J15:J19)</f>
        <v>0</v>
      </c>
      <c r="K22" s="10" t="s">
        <v>83</v>
      </c>
      <c r="L22" s="17">
        <f>AVERAGE(L15:L19)</f>
        <v>0</v>
      </c>
      <c r="M22" s="10" t="s">
        <v>83</v>
      </c>
      <c r="N22" s="17">
        <f>AVERAGE(N15:N19)</f>
        <v>0</v>
      </c>
      <c r="O22" s="10" t="s">
        <v>83</v>
      </c>
      <c r="P22" s="17">
        <f>AVERAGE(P15:P19)</f>
        <v>0</v>
      </c>
      <c r="Q22" s="10" t="s">
        <v>83</v>
      </c>
      <c r="R22" s="17">
        <f>AVERAGE(R15:R19)</f>
        <v>0</v>
      </c>
      <c r="S22" s="10" t="s">
        <v>83</v>
      </c>
      <c r="T22" s="17">
        <f>AVERAGE(T15:T19)</f>
        <v>0</v>
      </c>
      <c r="U22" s="10" t="s">
        <v>83</v>
      </c>
      <c r="V22" s="17">
        <f>AVERAGE(V15:V19)</f>
        <v>0</v>
      </c>
      <c r="W22" s="10" t="s">
        <v>83</v>
      </c>
      <c r="X22" s="17">
        <f>AVERAGE(X15:X19)</f>
        <v>0</v>
      </c>
      <c r="Y22" s="10" t="s">
        <v>83</v>
      </c>
      <c r="Z22" s="17">
        <f>AVERAGE(Z15:Z19)</f>
        <v>0</v>
      </c>
      <c r="AA22" s="10" t="s">
        <v>83</v>
      </c>
      <c r="AB22" s="17">
        <f>AVERAGE(AB15:AB19)</f>
        <v>0</v>
      </c>
      <c r="AC22" s="10" t="s">
        <v>83</v>
      </c>
      <c r="AD22" s="17">
        <f>AVERAGE(AD15:AD19)</f>
        <v>0</v>
      </c>
      <c r="AE22" s="10" t="s">
        <v>83</v>
      </c>
      <c r="AF22" s="17">
        <f>AVERAGE(AF15:AF19)</f>
        <v>0</v>
      </c>
      <c r="AG22" s="10" t="s">
        <v>83</v>
      </c>
      <c r="AH22" s="17">
        <f>AVERAGE(AH15:AH19)</f>
        <v>0</v>
      </c>
      <c r="AI22" s="10" t="s">
        <v>83</v>
      </c>
      <c r="AJ22" s="17">
        <f>AVERAGE(AJ15:AJ19)</f>
        <v>0</v>
      </c>
    </row>
    <row r="23" spans="1:36" x14ac:dyDescent="0.25">
      <c r="A23" s="3"/>
      <c r="B23" s="21" t="s">
        <v>20</v>
      </c>
      <c r="C23" s="10"/>
      <c r="D23" s="10"/>
      <c r="E23" s="10"/>
      <c r="F23" s="10"/>
      <c r="G23" s="10"/>
      <c r="H23" s="7"/>
      <c r="I23" s="10"/>
      <c r="J23" s="7"/>
      <c r="K23" s="10" t="s">
        <v>76</v>
      </c>
      <c r="L23" s="18">
        <f>AVERAGE(H15:H19,J15:J19,L15:L19)</f>
        <v>0</v>
      </c>
      <c r="M23" s="10"/>
      <c r="N23" s="7"/>
      <c r="O23" s="10"/>
      <c r="P23" s="7"/>
      <c r="Q23" s="10" t="s">
        <v>76</v>
      </c>
      <c r="R23" s="18">
        <f>AVERAGE(N15:N19,P15:P19,R15:R19)</f>
        <v>0</v>
      </c>
      <c r="S23" s="10"/>
      <c r="T23" s="7"/>
      <c r="U23" s="10"/>
      <c r="V23" s="7"/>
      <c r="W23" s="10" t="s">
        <v>76</v>
      </c>
      <c r="X23" s="18">
        <f>AVERAGE(T15:T19,V15:V19,X15:X19)</f>
        <v>0</v>
      </c>
      <c r="Y23" s="10"/>
      <c r="Z23" s="7"/>
      <c r="AA23" s="10"/>
      <c r="AB23" s="7"/>
      <c r="AC23" s="10" t="s">
        <v>76</v>
      </c>
      <c r="AD23" s="18">
        <f>AVERAGE(Z15:Z19,AB15:AB19,AD15:AD19)</f>
        <v>0</v>
      </c>
      <c r="AE23" s="10"/>
      <c r="AF23" s="7"/>
      <c r="AG23" s="10"/>
      <c r="AH23" s="7"/>
      <c r="AI23" s="10" t="s">
        <v>76</v>
      </c>
      <c r="AJ23" s="18">
        <f>AVERAGE(AF15:AF19,AH15:AH19,AJ15:AJ19)</f>
        <v>0</v>
      </c>
    </row>
    <row r="24" spans="1:36" x14ac:dyDescent="0.25">
      <c r="A24" s="3"/>
      <c r="B24" s="3"/>
      <c r="C24" s="10"/>
      <c r="D24" s="10"/>
      <c r="E24" s="10"/>
      <c r="F24" s="10"/>
      <c r="G24" s="10"/>
      <c r="H24" s="7"/>
      <c r="I24" s="10"/>
      <c r="J24" s="7"/>
      <c r="K24" s="10"/>
      <c r="L24" s="7"/>
      <c r="M24" s="10"/>
      <c r="N24" s="7"/>
      <c r="O24" s="10"/>
      <c r="P24" s="7"/>
      <c r="Q24" s="10"/>
      <c r="R24" s="7"/>
      <c r="S24" s="3"/>
      <c r="T24" s="7"/>
      <c r="U24" s="3"/>
      <c r="V24" s="7"/>
      <c r="W24" s="3"/>
      <c r="X24" s="7"/>
      <c r="Y24" s="3"/>
      <c r="Z24" s="7"/>
      <c r="AA24" s="3"/>
      <c r="AB24" s="7"/>
      <c r="AC24" s="3"/>
      <c r="AD24" s="7"/>
      <c r="AE24" s="10"/>
      <c r="AF24" s="7"/>
      <c r="AG24" s="10"/>
      <c r="AH24" s="7"/>
      <c r="AI24" s="10"/>
      <c r="AJ24" s="7"/>
    </row>
    <row r="25" spans="1:36" x14ac:dyDescent="0.25">
      <c r="A25" s="3">
        <v>10</v>
      </c>
      <c r="B25" s="3" t="s">
        <v>21</v>
      </c>
      <c r="C25" s="10" t="s">
        <v>22</v>
      </c>
      <c r="D25" s="10">
        <v>90</v>
      </c>
      <c r="E25" s="10">
        <v>90</v>
      </c>
      <c r="F25" s="10">
        <v>90</v>
      </c>
      <c r="G25" s="29">
        <v>90</v>
      </c>
      <c r="H25" s="7">
        <f t="shared" si="0"/>
        <v>0</v>
      </c>
      <c r="I25" s="29">
        <v>90</v>
      </c>
      <c r="J25" s="7">
        <f t="shared" si="1"/>
        <v>0</v>
      </c>
      <c r="K25" s="29">
        <v>90</v>
      </c>
      <c r="L25" s="7">
        <f t="shared" si="14"/>
        <v>0</v>
      </c>
      <c r="M25" s="29">
        <v>90</v>
      </c>
      <c r="N25" s="7">
        <f t="shared" si="2"/>
        <v>0</v>
      </c>
      <c r="O25" s="29">
        <v>90</v>
      </c>
      <c r="P25" s="7">
        <f t="shared" si="3"/>
        <v>0</v>
      </c>
      <c r="Q25" s="29">
        <v>90</v>
      </c>
      <c r="R25" s="7">
        <f t="shared" si="4"/>
        <v>0</v>
      </c>
      <c r="S25" s="29">
        <v>90</v>
      </c>
      <c r="T25" s="7">
        <f t="shared" si="5"/>
        <v>0</v>
      </c>
      <c r="U25" s="29">
        <v>90</v>
      </c>
      <c r="V25" s="7">
        <f t="shared" si="6"/>
        <v>0</v>
      </c>
      <c r="W25" s="29">
        <v>90</v>
      </c>
      <c r="X25" s="7">
        <f t="shared" si="7"/>
        <v>0</v>
      </c>
      <c r="Y25" s="29">
        <v>90</v>
      </c>
      <c r="Z25" s="7">
        <f t="shared" si="8"/>
        <v>0</v>
      </c>
      <c r="AA25" s="29">
        <v>90</v>
      </c>
      <c r="AB25" s="7">
        <f t="shared" si="9"/>
        <v>0</v>
      </c>
      <c r="AC25" s="29">
        <v>90</v>
      </c>
      <c r="AD25" s="7">
        <f t="shared" si="10"/>
        <v>0</v>
      </c>
      <c r="AE25" s="29">
        <v>90</v>
      </c>
      <c r="AF25" s="7">
        <f t="shared" si="11"/>
        <v>0</v>
      </c>
      <c r="AG25" s="29">
        <v>90</v>
      </c>
      <c r="AH25" s="7">
        <f t="shared" si="12"/>
        <v>0</v>
      </c>
      <c r="AI25" s="29">
        <v>90</v>
      </c>
      <c r="AJ25" s="7">
        <f t="shared" si="13"/>
        <v>0</v>
      </c>
    </row>
    <row r="26" spans="1:36" x14ac:dyDescent="0.25">
      <c r="A26" s="3">
        <v>11</v>
      </c>
      <c r="B26" s="3" t="s">
        <v>23</v>
      </c>
      <c r="C26" s="10" t="s">
        <v>24</v>
      </c>
      <c r="D26" s="10">
        <v>90</v>
      </c>
      <c r="E26" s="10">
        <v>90</v>
      </c>
      <c r="F26" s="10">
        <v>90</v>
      </c>
      <c r="G26" s="3">
        <v>90</v>
      </c>
      <c r="H26" s="7">
        <f t="shared" si="0"/>
        <v>0</v>
      </c>
      <c r="I26" s="3">
        <v>90</v>
      </c>
      <c r="J26" s="7">
        <f t="shared" si="1"/>
        <v>0</v>
      </c>
      <c r="K26" s="3">
        <v>90</v>
      </c>
      <c r="L26" s="7">
        <f t="shared" si="14"/>
        <v>0</v>
      </c>
      <c r="M26" s="3">
        <v>90</v>
      </c>
      <c r="N26" s="7">
        <f t="shared" si="2"/>
        <v>0</v>
      </c>
      <c r="O26" s="3">
        <v>90</v>
      </c>
      <c r="P26" s="7">
        <f t="shared" si="3"/>
        <v>0</v>
      </c>
      <c r="Q26" s="3">
        <v>90</v>
      </c>
      <c r="R26" s="7">
        <f t="shared" si="4"/>
        <v>0</v>
      </c>
      <c r="S26" s="3">
        <v>90</v>
      </c>
      <c r="T26" s="7">
        <f t="shared" si="5"/>
        <v>0</v>
      </c>
      <c r="U26" s="3">
        <v>90</v>
      </c>
      <c r="V26" s="7">
        <f t="shared" si="6"/>
        <v>0</v>
      </c>
      <c r="W26" s="3">
        <v>90</v>
      </c>
      <c r="X26" s="7">
        <f t="shared" si="7"/>
        <v>0</v>
      </c>
      <c r="Y26" s="5" t="s">
        <v>84</v>
      </c>
      <c r="Z26" s="14" t="str">
        <f t="shared" si="8"/>
        <v>N/A</v>
      </c>
      <c r="AA26" s="5" t="s">
        <v>84</v>
      </c>
      <c r="AB26" s="14" t="str">
        <f t="shared" si="9"/>
        <v>N/A</v>
      </c>
      <c r="AC26" s="5" t="s">
        <v>62</v>
      </c>
      <c r="AD26" s="14" t="str">
        <f t="shared" si="10"/>
        <v>N/A</v>
      </c>
      <c r="AE26" s="3">
        <v>90</v>
      </c>
      <c r="AF26" s="7">
        <f t="shared" si="11"/>
        <v>0</v>
      </c>
      <c r="AG26" s="3">
        <v>90</v>
      </c>
      <c r="AH26" s="7">
        <f t="shared" si="12"/>
        <v>0</v>
      </c>
      <c r="AI26" s="3">
        <v>90</v>
      </c>
      <c r="AJ26" s="7">
        <f t="shared" si="13"/>
        <v>0</v>
      </c>
    </row>
    <row r="27" spans="1:36" x14ac:dyDescent="0.25">
      <c r="A27" s="3">
        <v>12</v>
      </c>
      <c r="B27" s="3" t="s">
        <v>25</v>
      </c>
      <c r="C27" s="10" t="s">
        <v>26</v>
      </c>
      <c r="D27" s="10">
        <v>90</v>
      </c>
      <c r="E27" s="10">
        <v>90</v>
      </c>
      <c r="F27" s="10">
        <v>90</v>
      </c>
      <c r="G27" s="3">
        <v>90</v>
      </c>
      <c r="H27" s="7">
        <f t="shared" si="0"/>
        <v>0</v>
      </c>
      <c r="I27" s="3">
        <v>90</v>
      </c>
      <c r="J27" s="7">
        <f t="shared" si="1"/>
        <v>0</v>
      </c>
      <c r="K27" s="3">
        <v>90</v>
      </c>
      <c r="L27" s="7">
        <f t="shared" si="14"/>
        <v>0</v>
      </c>
      <c r="M27" s="3">
        <v>90</v>
      </c>
      <c r="N27" s="7">
        <f t="shared" si="2"/>
        <v>0</v>
      </c>
      <c r="O27" s="3">
        <v>90</v>
      </c>
      <c r="P27" s="7">
        <f t="shared" si="3"/>
        <v>0</v>
      </c>
      <c r="Q27" s="3">
        <v>90</v>
      </c>
      <c r="R27" s="7">
        <f t="shared" si="4"/>
        <v>0</v>
      </c>
      <c r="S27" s="3">
        <v>90</v>
      </c>
      <c r="T27" s="7">
        <f t="shared" si="5"/>
        <v>0</v>
      </c>
      <c r="U27" s="3">
        <v>90</v>
      </c>
      <c r="V27" s="7">
        <f t="shared" si="6"/>
        <v>0</v>
      </c>
      <c r="W27" s="3">
        <v>90</v>
      </c>
      <c r="X27" s="7">
        <f t="shared" si="7"/>
        <v>0</v>
      </c>
      <c r="Y27" s="3">
        <v>90</v>
      </c>
      <c r="Z27" s="7">
        <f t="shared" si="8"/>
        <v>0</v>
      </c>
      <c r="AA27" s="3">
        <v>90</v>
      </c>
      <c r="AB27" s="7">
        <f t="shared" si="9"/>
        <v>0</v>
      </c>
      <c r="AC27" s="3">
        <v>90</v>
      </c>
      <c r="AD27" s="7">
        <f t="shared" si="10"/>
        <v>0</v>
      </c>
      <c r="AE27" s="3">
        <v>90</v>
      </c>
      <c r="AF27" s="7">
        <f t="shared" si="11"/>
        <v>0</v>
      </c>
      <c r="AG27" s="3">
        <v>90</v>
      </c>
      <c r="AH27" s="7">
        <f t="shared" si="12"/>
        <v>0</v>
      </c>
      <c r="AI27" s="3">
        <v>90</v>
      </c>
      <c r="AJ27" s="7">
        <f t="shared" si="13"/>
        <v>0</v>
      </c>
    </row>
    <row r="28" spans="1:36" ht="18" x14ac:dyDescent="0.35">
      <c r="A28" s="3">
        <v>13</v>
      </c>
      <c r="B28" s="3" t="s">
        <v>27</v>
      </c>
      <c r="C28" s="10" t="s">
        <v>28</v>
      </c>
      <c r="D28" s="10">
        <v>90</v>
      </c>
      <c r="E28" s="10">
        <v>90</v>
      </c>
      <c r="F28" s="10">
        <v>90</v>
      </c>
      <c r="G28" s="3">
        <v>90</v>
      </c>
      <c r="H28" s="7">
        <f t="shared" si="0"/>
        <v>0</v>
      </c>
      <c r="I28" s="3">
        <v>90</v>
      </c>
      <c r="J28" s="7">
        <f t="shared" si="1"/>
        <v>0</v>
      </c>
      <c r="K28" s="3">
        <v>90</v>
      </c>
      <c r="L28" s="7">
        <f t="shared" si="14"/>
        <v>0</v>
      </c>
      <c r="M28" s="3">
        <v>90</v>
      </c>
      <c r="N28" s="7">
        <f t="shared" si="2"/>
        <v>0</v>
      </c>
      <c r="O28" s="3">
        <v>90</v>
      </c>
      <c r="P28" s="7">
        <f t="shared" si="3"/>
        <v>0</v>
      </c>
      <c r="Q28" s="3">
        <v>90</v>
      </c>
      <c r="R28" s="7">
        <f t="shared" si="4"/>
        <v>0</v>
      </c>
      <c r="S28" s="3">
        <v>90</v>
      </c>
      <c r="T28" s="7">
        <f t="shared" si="5"/>
        <v>0</v>
      </c>
      <c r="U28" s="3">
        <v>90</v>
      </c>
      <c r="V28" s="7">
        <f t="shared" si="6"/>
        <v>0</v>
      </c>
      <c r="W28" s="3">
        <v>90</v>
      </c>
      <c r="X28" s="7">
        <f t="shared" si="7"/>
        <v>0</v>
      </c>
      <c r="Y28" s="5" t="s">
        <v>85</v>
      </c>
      <c r="Z28" s="14" t="str">
        <f t="shared" si="8"/>
        <v>N/A</v>
      </c>
      <c r="AA28" s="5" t="s">
        <v>85</v>
      </c>
      <c r="AB28" s="14" t="str">
        <f t="shared" si="9"/>
        <v>N/A</v>
      </c>
      <c r="AC28" s="5" t="s">
        <v>63</v>
      </c>
      <c r="AD28" s="14" t="str">
        <f t="shared" si="10"/>
        <v>N/A</v>
      </c>
      <c r="AE28" s="5" t="s">
        <v>85</v>
      </c>
      <c r="AF28" s="14" t="str">
        <f t="shared" si="11"/>
        <v>N/A</v>
      </c>
      <c r="AG28" s="5" t="s">
        <v>64</v>
      </c>
      <c r="AH28" s="14" t="str">
        <f t="shared" si="12"/>
        <v>N/A</v>
      </c>
      <c r="AI28" s="5" t="s">
        <v>85</v>
      </c>
      <c r="AJ28" s="14" t="str">
        <f t="shared" si="13"/>
        <v>N/A</v>
      </c>
    </row>
    <row r="29" spans="1:36" x14ac:dyDescent="0.25">
      <c r="A29" s="3"/>
      <c r="B29" s="3"/>
      <c r="C29" s="10"/>
      <c r="D29" s="10"/>
      <c r="E29" s="10"/>
      <c r="F29" s="10"/>
      <c r="G29" s="3"/>
      <c r="H29" s="7"/>
      <c r="I29" s="3"/>
      <c r="J29" s="7"/>
      <c r="K29" s="3"/>
      <c r="L29" s="7"/>
      <c r="M29" s="3"/>
      <c r="N29" s="7"/>
      <c r="O29" s="3"/>
      <c r="P29" s="7"/>
      <c r="Q29" s="3"/>
      <c r="R29" s="7"/>
      <c r="S29" s="3"/>
      <c r="T29" s="7"/>
      <c r="U29" s="3"/>
      <c r="V29" s="7"/>
      <c r="W29" s="3"/>
      <c r="X29" s="7"/>
      <c r="Y29" s="10"/>
      <c r="Z29" s="7"/>
      <c r="AA29" s="10"/>
      <c r="AB29" s="7"/>
      <c r="AC29" s="10"/>
      <c r="AD29" s="7"/>
      <c r="AE29" s="10"/>
      <c r="AF29" s="7"/>
      <c r="AG29" s="10"/>
      <c r="AH29" s="7"/>
      <c r="AI29" s="10"/>
      <c r="AJ29" s="7"/>
    </row>
    <row r="30" spans="1:36" x14ac:dyDescent="0.25">
      <c r="A30" s="3"/>
      <c r="B30" s="3"/>
      <c r="C30" s="10"/>
      <c r="D30" s="10"/>
      <c r="E30" s="10"/>
      <c r="F30" s="10"/>
      <c r="G30" s="3"/>
      <c r="H30" s="7"/>
      <c r="I30" s="3"/>
      <c r="J30" s="7"/>
      <c r="K30" s="3"/>
      <c r="L30" s="7"/>
      <c r="M30" s="3"/>
      <c r="N30" s="7"/>
      <c r="O30" s="3"/>
      <c r="P30" s="7"/>
      <c r="Q30" s="3"/>
      <c r="R30" s="7"/>
      <c r="S30" s="3"/>
      <c r="T30" s="7"/>
      <c r="U30" s="3"/>
      <c r="V30" s="7"/>
      <c r="W30" s="3"/>
      <c r="X30" s="7"/>
      <c r="Y30" s="10"/>
      <c r="Z30" s="7"/>
      <c r="AA30" s="10"/>
      <c r="AB30" s="7"/>
      <c r="AC30" s="10"/>
      <c r="AD30" s="7"/>
      <c r="AE30" s="10"/>
      <c r="AF30" s="7"/>
      <c r="AG30" s="10"/>
      <c r="AH30" s="7"/>
      <c r="AI30" s="10"/>
      <c r="AJ30" s="7"/>
    </row>
    <row r="31" spans="1:36" x14ac:dyDescent="0.25">
      <c r="A31" s="3"/>
      <c r="B31" s="3"/>
      <c r="C31" s="10"/>
      <c r="D31" s="10"/>
      <c r="E31" s="10"/>
      <c r="F31" s="10"/>
      <c r="G31" s="3" t="s">
        <v>83</v>
      </c>
      <c r="H31" s="17">
        <f>AVERAGE(H25:H28)</f>
        <v>0</v>
      </c>
      <c r="I31" s="3" t="s">
        <v>83</v>
      </c>
      <c r="J31" s="17">
        <f>AVERAGE(J25:J28)</f>
        <v>0</v>
      </c>
      <c r="K31" s="3" t="s">
        <v>83</v>
      </c>
      <c r="L31" s="17">
        <f>AVERAGE(L25:L28)</f>
        <v>0</v>
      </c>
      <c r="M31" s="3" t="s">
        <v>83</v>
      </c>
      <c r="N31" s="17">
        <f>AVERAGE(N25:N28)</f>
        <v>0</v>
      </c>
      <c r="O31" s="3" t="s">
        <v>83</v>
      </c>
      <c r="P31" s="17">
        <f>AVERAGE(P25:P28)</f>
        <v>0</v>
      </c>
      <c r="Q31" s="3" t="s">
        <v>83</v>
      </c>
      <c r="R31" s="17">
        <f>AVERAGE(R25:R28)</f>
        <v>0</v>
      </c>
      <c r="S31" s="3" t="s">
        <v>83</v>
      </c>
      <c r="T31" s="17">
        <f>AVERAGE(T25:T28)</f>
        <v>0</v>
      </c>
      <c r="U31" s="3" t="s">
        <v>83</v>
      </c>
      <c r="V31" s="17">
        <f>AVERAGE(V25:V28)</f>
        <v>0</v>
      </c>
      <c r="W31" s="3" t="s">
        <v>83</v>
      </c>
      <c r="X31" s="17">
        <f>AVERAGE(X25:X28)</f>
        <v>0</v>
      </c>
      <c r="Y31" s="3" t="s">
        <v>83</v>
      </c>
      <c r="Z31" s="17">
        <f>AVERAGE(Z25:Z28)</f>
        <v>0</v>
      </c>
      <c r="AA31" s="3" t="s">
        <v>83</v>
      </c>
      <c r="AB31" s="17">
        <f>AVERAGE(AB25:AB28)</f>
        <v>0</v>
      </c>
      <c r="AC31" s="3" t="s">
        <v>83</v>
      </c>
      <c r="AD31" s="17">
        <f>AVERAGE(AD25:AD28)</f>
        <v>0</v>
      </c>
      <c r="AE31" s="3" t="s">
        <v>83</v>
      </c>
      <c r="AF31" s="17">
        <f>AVERAGE(AF25:AF28)</f>
        <v>0</v>
      </c>
      <c r="AG31" s="3" t="s">
        <v>83</v>
      </c>
      <c r="AH31" s="17">
        <f>AVERAGE(AH25:AH28)</f>
        <v>0</v>
      </c>
      <c r="AI31" s="3" t="s">
        <v>83</v>
      </c>
      <c r="AJ31" s="17">
        <f>AVERAGE(AJ25:AJ28)</f>
        <v>0</v>
      </c>
    </row>
    <row r="32" spans="1:36" x14ac:dyDescent="0.25">
      <c r="A32" s="3"/>
      <c r="B32" s="21" t="s">
        <v>29</v>
      </c>
      <c r="C32" s="10"/>
      <c r="D32" s="10"/>
      <c r="E32" s="10"/>
      <c r="F32" s="10"/>
      <c r="G32" s="3"/>
      <c r="H32" s="7"/>
      <c r="I32" s="10"/>
      <c r="J32" s="7"/>
      <c r="K32" s="10" t="s">
        <v>76</v>
      </c>
      <c r="L32" s="18">
        <f>AVERAGE(H25:H28,J25:J28,L25:L28)</f>
        <v>0</v>
      </c>
      <c r="M32" s="10"/>
      <c r="N32" s="7"/>
      <c r="O32" s="10"/>
      <c r="P32" s="7"/>
      <c r="Q32" s="10" t="s">
        <v>76</v>
      </c>
      <c r="R32" s="18">
        <f>AVERAGE(N25:N28,P25:P28,R25:R28)</f>
        <v>0</v>
      </c>
      <c r="S32" s="10"/>
      <c r="T32" s="7"/>
      <c r="U32" s="10"/>
      <c r="V32" s="7"/>
      <c r="W32" s="10" t="s">
        <v>76</v>
      </c>
      <c r="X32" s="18">
        <f>AVERAGE(T25:T28,V25:V28,X25:X28)</f>
        <v>0</v>
      </c>
      <c r="Y32" s="10"/>
      <c r="Z32" s="7"/>
      <c r="AA32" s="10"/>
      <c r="AB32" s="7"/>
      <c r="AC32" s="10" t="s">
        <v>76</v>
      </c>
      <c r="AD32" s="18">
        <f>AVERAGE(Z25:Z28,AB25:AB28,AD25:AD28)</f>
        <v>0</v>
      </c>
      <c r="AE32" s="10"/>
      <c r="AF32" s="7"/>
      <c r="AG32" s="10"/>
      <c r="AH32" s="7"/>
      <c r="AI32" s="10" t="s">
        <v>76</v>
      </c>
      <c r="AJ32" s="18">
        <f>AVERAGE(AF25:AF28,AH25:AH28,AJ25:AJ28)</f>
        <v>0</v>
      </c>
    </row>
    <row r="33" spans="1:40" x14ac:dyDescent="0.25">
      <c r="A33" s="3"/>
      <c r="B33" s="3"/>
      <c r="C33" s="10"/>
      <c r="D33" s="10"/>
      <c r="E33" s="10"/>
      <c r="F33" s="10"/>
      <c r="G33" s="3"/>
      <c r="H33" s="7"/>
      <c r="I33" s="3"/>
      <c r="J33" s="7"/>
      <c r="K33" s="3"/>
      <c r="L33" s="7"/>
      <c r="M33" s="3"/>
      <c r="N33" s="7"/>
      <c r="O33" s="3"/>
      <c r="P33" s="7"/>
      <c r="Q33" s="3"/>
      <c r="R33" s="7"/>
      <c r="S33" s="3"/>
      <c r="T33" s="7"/>
      <c r="U33" s="3"/>
      <c r="V33" s="7"/>
      <c r="W33" s="3"/>
      <c r="X33" s="7"/>
      <c r="Y33" s="10"/>
      <c r="Z33" s="7"/>
      <c r="AA33" s="10"/>
      <c r="AB33" s="7"/>
      <c r="AC33" s="10"/>
      <c r="AD33" s="7"/>
      <c r="AE33" s="10"/>
      <c r="AF33" s="7"/>
      <c r="AG33" s="10"/>
      <c r="AH33" s="7"/>
      <c r="AI33" s="10"/>
      <c r="AJ33" s="7"/>
    </row>
    <row r="34" spans="1:40" ht="18" x14ac:dyDescent="0.35">
      <c r="A34" s="3">
        <v>14</v>
      </c>
      <c r="B34" s="3" t="s">
        <v>30</v>
      </c>
      <c r="C34" s="3" t="s">
        <v>31</v>
      </c>
      <c r="D34" s="3">
        <v>90</v>
      </c>
      <c r="E34" s="3">
        <v>104.29</v>
      </c>
      <c r="F34" s="3">
        <v>90</v>
      </c>
      <c r="G34" s="3">
        <v>90</v>
      </c>
      <c r="H34" s="15">
        <f t="shared" si="0"/>
        <v>0</v>
      </c>
      <c r="I34" s="3">
        <v>104.199761</v>
      </c>
      <c r="J34" s="15">
        <f t="shared" si="1"/>
        <v>8.6526992041433557E-4</v>
      </c>
      <c r="K34" s="3">
        <v>90</v>
      </c>
      <c r="L34" s="15">
        <f t="shared" si="14"/>
        <v>0</v>
      </c>
      <c r="M34" s="3">
        <v>90</v>
      </c>
      <c r="N34" s="15">
        <f t="shared" si="2"/>
        <v>0</v>
      </c>
      <c r="O34" s="3">
        <v>104.20307099999999</v>
      </c>
      <c r="P34" s="15">
        <f t="shared" si="3"/>
        <v>8.3353149870564794E-4</v>
      </c>
      <c r="Q34" s="3">
        <v>90</v>
      </c>
      <c r="R34" s="15">
        <f t="shared" si="4"/>
        <v>0</v>
      </c>
      <c r="S34" s="3">
        <v>90</v>
      </c>
      <c r="T34" s="15">
        <f t="shared" si="5"/>
        <v>0</v>
      </c>
      <c r="U34" s="3">
        <v>104.06144</v>
      </c>
      <c r="V34" s="15">
        <f t="shared" si="6"/>
        <v>2.1915811678972254E-3</v>
      </c>
      <c r="W34" s="3">
        <v>90</v>
      </c>
      <c r="X34" s="15">
        <f t="shared" si="7"/>
        <v>0</v>
      </c>
      <c r="Y34" s="3">
        <v>90</v>
      </c>
      <c r="Z34" s="15">
        <f t="shared" si="8"/>
        <v>0</v>
      </c>
      <c r="AA34" s="3">
        <v>104.285364</v>
      </c>
      <c r="AB34" s="15">
        <f t="shared" si="9"/>
        <v>4.4452967686307117E-5</v>
      </c>
      <c r="AC34" s="3">
        <v>90</v>
      </c>
      <c r="AD34" s="15">
        <f t="shared" si="10"/>
        <v>0</v>
      </c>
      <c r="AE34" s="3">
        <v>90</v>
      </c>
      <c r="AF34" s="15">
        <f t="shared" si="11"/>
        <v>0</v>
      </c>
      <c r="AG34" s="3">
        <v>104.156604</v>
      </c>
      <c r="AH34" s="15">
        <f t="shared" si="12"/>
        <v>1.2790871608016562E-3</v>
      </c>
      <c r="AI34" s="3">
        <v>90</v>
      </c>
      <c r="AJ34" s="15">
        <f t="shared" si="13"/>
        <v>0</v>
      </c>
      <c r="AK34" s="26"/>
      <c r="AL34" s="26"/>
    </row>
    <row r="35" spans="1:40" x14ac:dyDescent="0.25">
      <c r="A35" s="3">
        <v>15</v>
      </c>
      <c r="B35" s="3" t="s">
        <v>32</v>
      </c>
      <c r="C35" s="3" t="s">
        <v>33</v>
      </c>
      <c r="D35" s="3">
        <v>90</v>
      </c>
      <c r="E35" s="3">
        <v>90</v>
      </c>
      <c r="F35" s="3">
        <v>90</v>
      </c>
      <c r="G35" s="3">
        <v>90</v>
      </c>
      <c r="H35" s="15">
        <f t="shared" si="0"/>
        <v>0</v>
      </c>
      <c r="I35" s="3">
        <v>90</v>
      </c>
      <c r="J35" s="15">
        <f t="shared" si="1"/>
        <v>0</v>
      </c>
      <c r="K35" s="3">
        <v>90</v>
      </c>
      <c r="L35" s="15">
        <f t="shared" si="14"/>
        <v>0</v>
      </c>
      <c r="M35" s="3">
        <v>90</v>
      </c>
      <c r="N35" s="15">
        <f t="shared" si="2"/>
        <v>0</v>
      </c>
      <c r="O35" s="3">
        <v>90</v>
      </c>
      <c r="P35" s="15">
        <f t="shared" si="3"/>
        <v>0</v>
      </c>
      <c r="Q35" s="3">
        <v>90</v>
      </c>
      <c r="R35" s="15">
        <f t="shared" si="4"/>
        <v>0</v>
      </c>
      <c r="S35" s="3">
        <v>90</v>
      </c>
      <c r="T35" s="15">
        <f t="shared" si="5"/>
        <v>0</v>
      </c>
      <c r="U35" s="3">
        <v>90</v>
      </c>
      <c r="V35" s="15">
        <f t="shared" si="6"/>
        <v>0</v>
      </c>
      <c r="W35" s="3">
        <v>90</v>
      </c>
      <c r="X35" s="15">
        <f t="shared" si="7"/>
        <v>0</v>
      </c>
      <c r="Y35" s="3">
        <v>90</v>
      </c>
      <c r="Z35" s="15">
        <f t="shared" si="8"/>
        <v>0</v>
      </c>
      <c r="AA35" s="3">
        <v>90</v>
      </c>
      <c r="AB35" s="15">
        <f t="shared" si="9"/>
        <v>0</v>
      </c>
      <c r="AC35" s="3">
        <v>90</v>
      </c>
      <c r="AD35" s="15">
        <f t="shared" si="10"/>
        <v>0</v>
      </c>
      <c r="AE35" s="3">
        <v>90</v>
      </c>
      <c r="AF35" s="15">
        <f t="shared" si="11"/>
        <v>0</v>
      </c>
      <c r="AG35" s="3">
        <v>90</v>
      </c>
      <c r="AH35" s="15">
        <f t="shared" si="12"/>
        <v>0</v>
      </c>
      <c r="AI35" s="3">
        <v>90</v>
      </c>
      <c r="AJ35" s="15">
        <f t="shared" si="13"/>
        <v>0</v>
      </c>
      <c r="AK35" s="26"/>
      <c r="AL35" s="26"/>
    </row>
    <row r="36" spans="1:40" ht="18" x14ac:dyDescent="0.35">
      <c r="A36" s="3">
        <v>16</v>
      </c>
      <c r="B36" s="3" t="s">
        <v>34</v>
      </c>
      <c r="C36" s="3" t="s">
        <v>35</v>
      </c>
      <c r="D36" s="3">
        <v>90</v>
      </c>
      <c r="E36" s="3">
        <v>90</v>
      </c>
      <c r="F36" s="3">
        <v>90</v>
      </c>
      <c r="G36" s="3">
        <v>90</v>
      </c>
      <c r="H36" s="15">
        <f t="shared" si="0"/>
        <v>0</v>
      </c>
      <c r="I36" s="3">
        <v>90</v>
      </c>
      <c r="J36" s="15">
        <f t="shared" si="1"/>
        <v>0</v>
      </c>
      <c r="K36" s="3">
        <v>90</v>
      </c>
      <c r="L36" s="15">
        <f t="shared" si="14"/>
        <v>0</v>
      </c>
      <c r="M36" s="3">
        <v>90</v>
      </c>
      <c r="N36" s="15">
        <f t="shared" si="2"/>
        <v>0</v>
      </c>
      <c r="O36" s="3">
        <v>90</v>
      </c>
      <c r="P36" s="15">
        <f t="shared" si="3"/>
        <v>0</v>
      </c>
      <c r="Q36" s="3">
        <v>90</v>
      </c>
      <c r="R36" s="15">
        <f t="shared" si="4"/>
        <v>0</v>
      </c>
      <c r="S36" s="3">
        <v>90</v>
      </c>
      <c r="T36" s="15">
        <f t="shared" si="5"/>
        <v>0</v>
      </c>
      <c r="U36" s="3">
        <v>90</v>
      </c>
      <c r="V36" s="15">
        <f t="shared" si="6"/>
        <v>0</v>
      </c>
      <c r="W36" s="3">
        <v>90</v>
      </c>
      <c r="X36" s="15">
        <f t="shared" si="7"/>
        <v>0</v>
      </c>
      <c r="Y36" s="3">
        <v>90</v>
      </c>
      <c r="Z36" s="15">
        <f t="shared" si="8"/>
        <v>0</v>
      </c>
      <c r="AA36" s="3">
        <v>90</v>
      </c>
      <c r="AB36" s="15">
        <f t="shared" si="9"/>
        <v>0</v>
      </c>
      <c r="AC36" s="3">
        <v>90</v>
      </c>
      <c r="AD36" s="15">
        <f t="shared" si="10"/>
        <v>0</v>
      </c>
      <c r="AE36" s="3">
        <v>90</v>
      </c>
      <c r="AF36" s="15">
        <f t="shared" si="11"/>
        <v>0</v>
      </c>
      <c r="AG36" s="3">
        <v>90</v>
      </c>
      <c r="AH36" s="15">
        <f t="shared" si="12"/>
        <v>0</v>
      </c>
      <c r="AI36" s="3">
        <v>90</v>
      </c>
      <c r="AJ36" s="15">
        <f t="shared" si="13"/>
        <v>0</v>
      </c>
      <c r="AK36" s="26"/>
      <c r="AL36" s="26"/>
    </row>
    <row r="37" spans="1:40" ht="18" x14ac:dyDescent="0.35">
      <c r="A37" s="3">
        <v>17</v>
      </c>
      <c r="B37" s="3" t="s">
        <v>36</v>
      </c>
      <c r="C37" s="3" t="s">
        <v>37</v>
      </c>
      <c r="D37" s="3">
        <v>90</v>
      </c>
      <c r="E37" s="3">
        <v>90</v>
      </c>
      <c r="F37" s="3">
        <v>90</v>
      </c>
      <c r="G37" s="3">
        <v>90</v>
      </c>
      <c r="H37" s="15">
        <f t="shared" si="0"/>
        <v>0</v>
      </c>
      <c r="I37" s="3">
        <v>90</v>
      </c>
      <c r="J37" s="15">
        <f t="shared" si="1"/>
        <v>0</v>
      </c>
      <c r="K37" s="3">
        <v>90</v>
      </c>
      <c r="L37" s="15">
        <f t="shared" si="14"/>
        <v>0</v>
      </c>
      <c r="M37" s="3">
        <v>90</v>
      </c>
      <c r="N37" s="15">
        <f t="shared" si="2"/>
        <v>0</v>
      </c>
      <c r="O37" s="3">
        <v>90</v>
      </c>
      <c r="P37" s="15">
        <f t="shared" si="3"/>
        <v>0</v>
      </c>
      <c r="Q37" s="3">
        <v>90</v>
      </c>
      <c r="R37" s="15">
        <f t="shared" si="4"/>
        <v>0</v>
      </c>
      <c r="S37" s="3">
        <v>90</v>
      </c>
      <c r="T37" s="15">
        <f t="shared" si="5"/>
        <v>0</v>
      </c>
      <c r="U37" s="3">
        <v>90</v>
      </c>
      <c r="V37" s="15">
        <f t="shared" si="6"/>
        <v>0</v>
      </c>
      <c r="W37" s="3">
        <v>90</v>
      </c>
      <c r="X37" s="15">
        <f t="shared" si="7"/>
        <v>0</v>
      </c>
      <c r="Y37" s="3">
        <v>90</v>
      </c>
      <c r="Z37" s="15">
        <f t="shared" si="8"/>
        <v>0</v>
      </c>
      <c r="AA37" s="3">
        <v>90</v>
      </c>
      <c r="AB37" s="15">
        <f t="shared" si="9"/>
        <v>0</v>
      </c>
      <c r="AC37" s="3">
        <v>90</v>
      </c>
      <c r="AD37" s="15">
        <f t="shared" si="10"/>
        <v>0</v>
      </c>
      <c r="AE37" s="3">
        <v>90</v>
      </c>
      <c r="AF37" s="15">
        <f t="shared" si="11"/>
        <v>0</v>
      </c>
      <c r="AG37" s="3">
        <v>90</v>
      </c>
      <c r="AH37" s="15">
        <f t="shared" si="12"/>
        <v>0</v>
      </c>
      <c r="AI37" s="3">
        <v>90</v>
      </c>
      <c r="AJ37" s="15">
        <f t="shared" si="13"/>
        <v>0</v>
      </c>
      <c r="AK37" s="26"/>
      <c r="AL37" s="26"/>
    </row>
    <row r="38" spans="1:40" x14ac:dyDescent="0.25">
      <c r="A38" s="3"/>
      <c r="B38" s="3"/>
      <c r="C38" s="10"/>
      <c r="D38" s="10"/>
      <c r="E38" s="10"/>
      <c r="F38" s="10"/>
      <c r="G38" s="3"/>
      <c r="H38" s="7"/>
      <c r="I38" s="3"/>
      <c r="J38" s="7"/>
      <c r="K38" s="3"/>
      <c r="L38" s="7"/>
      <c r="M38" s="3"/>
      <c r="N38" s="7"/>
      <c r="O38" s="3"/>
      <c r="P38" s="7"/>
      <c r="Q38" s="3"/>
      <c r="R38" s="7"/>
      <c r="S38" s="3"/>
      <c r="T38" s="7"/>
      <c r="U38" s="3"/>
      <c r="V38" s="7"/>
      <c r="W38" s="3"/>
      <c r="X38" s="7"/>
      <c r="Y38" s="3"/>
      <c r="Z38" s="7"/>
      <c r="AA38" s="3"/>
      <c r="AB38" s="7"/>
      <c r="AC38" s="3"/>
      <c r="AD38" s="7"/>
      <c r="AE38" s="10"/>
      <c r="AF38" s="7"/>
      <c r="AG38" s="10"/>
      <c r="AH38" s="7"/>
      <c r="AI38" s="10"/>
      <c r="AJ38" s="7"/>
    </row>
    <row r="39" spans="1:40" x14ac:dyDescent="0.25">
      <c r="A39" s="3"/>
      <c r="B39" s="3"/>
      <c r="C39" s="10"/>
      <c r="D39" s="10"/>
      <c r="E39" s="10"/>
      <c r="F39" s="10"/>
      <c r="G39" s="3"/>
      <c r="H39" s="7"/>
      <c r="I39" s="3"/>
      <c r="J39" s="7"/>
      <c r="K39" s="3"/>
      <c r="L39" s="7"/>
      <c r="M39" s="3"/>
      <c r="N39" s="7"/>
      <c r="O39" s="3"/>
      <c r="P39" s="7"/>
      <c r="Q39" s="3"/>
      <c r="R39" s="7"/>
      <c r="S39" s="3"/>
      <c r="T39" s="7"/>
      <c r="U39" s="3"/>
      <c r="V39" s="7"/>
      <c r="W39" s="3"/>
      <c r="X39" s="7"/>
      <c r="Y39" s="3"/>
      <c r="Z39" s="7"/>
      <c r="AA39" s="3"/>
      <c r="AB39" s="7"/>
      <c r="AC39" s="3"/>
      <c r="AD39" s="7"/>
      <c r="AE39" s="10"/>
      <c r="AF39" s="7"/>
      <c r="AG39" s="10"/>
      <c r="AH39" s="7"/>
      <c r="AI39" s="10"/>
      <c r="AJ39" s="7"/>
    </row>
    <row r="40" spans="1:40" x14ac:dyDescent="0.25">
      <c r="A40" s="3"/>
      <c r="B40" s="3"/>
      <c r="C40" s="10"/>
      <c r="D40" s="10"/>
      <c r="E40" s="10"/>
      <c r="F40" s="10"/>
      <c r="G40" s="10" t="s">
        <v>83</v>
      </c>
      <c r="H40" s="17">
        <f>AVERAGE(H34:H37)</f>
        <v>0</v>
      </c>
      <c r="I40" s="10" t="s">
        <v>83</v>
      </c>
      <c r="J40" s="17">
        <f>AVERAGE(J34:J37)</f>
        <v>2.1631748010358389E-4</v>
      </c>
      <c r="K40" s="10" t="s">
        <v>83</v>
      </c>
      <c r="L40" s="17">
        <f>AVERAGE(L34:L37)</f>
        <v>0</v>
      </c>
      <c r="M40" s="10" t="s">
        <v>83</v>
      </c>
      <c r="N40" s="17">
        <f>AVERAGE(N34:N37)</f>
        <v>0</v>
      </c>
      <c r="O40" s="10" t="s">
        <v>83</v>
      </c>
      <c r="P40" s="17">
        <f>AVERAGE(P34:P37)</f>
        <v>2.0838287467641199E-4</v>
      </c>
      <c r="Q40" s="10" t="s">
        <v>83</v>
      </c>
      <c r="R40" s="17">
        <f>AVERAGE(R34:R37)</f>
        <v>0</v>
      </c>
      <c r="S40" s="10" t="s">
        <v>83</v>
      </c>
      <c r="T40" s="17">
        <f>AVERAGE(T34:T37)</f>
        <v>0</v>
      </c>
      <c r="U40" s="10" t="s">
        <v>83</v>
      </c>
      <c r="V40" s="17">
        <f>AVERAGE(V34:V37)</f>
        <v>5.4789529197430634E-4</v>
      </c>
      <c r="W40" s="10" t="s">
        <v>83</v>
      </c>
      <c r="X40" s="17">
        <f>AVERAGE(X34:X37)</f>
        <v>0</v>
      </c>
      <c r="Y40" s="10" t="s">
        <v>83</v>
      </c>
      <c r="Z40" s="17">
        <f>AVERAGE(Z34:Z37)</f>
        <v>0</v>
      </c>
      <c r="AA40" s="10" t="s">
        <v>83</v>
      </c>
      <c r="AB40" s="17">
        <f>AVERAGE(AB34:AB37)</f>
        <v>1.1113241921576779E-5</v>
      </c>
      <c r="AC40" s="10" t="s">
        <v>83</v>
      </c>
      <c r="AD40" s="17">
        <f>AVERAGE(AD34:AD37)</f>
        <v>0</v>
      </c>
      <c r="AE40" s="10" t="s">
        <v>83</v>
      </c>
      <c r="AF40" s="17">
        <f>AVERAGE(AF34:AF37)</f>
        <v>0</v>
      </c>
      <c r="AG40" s="10" t="s">
        <v>83</v>
      </c>
      <c r="AH40" s="17">
        <f>AVERAGE(AH34:AH37)</f>
        <v>3.1977179020041405E-4</v>
      </c>
      <c r="AI40" s="10" t="s">
        <v>83</v>
      </c>
      <c r="AJ40" s="17">
        <f>AVERAGE(AJ34:AJ37)</f>
        <v>0</v>
      </c>
    </row>
    <row r="41" spans="1:40" x14ac:dyDescent="0.25">
      <c r="A41" s="3"/>
      <c r="B41" s="21" t="s">
        <v>38</v>
      </c>
      <c r="C41" s="10"/>
      <c r="D41" s="10"/>
      <c r="E41" s="10"/>
      <c r="F41" s="10"/>
      <c r="G41" s="10"/>
      <c r="H41" s="7"/>
      <c r="I41" s="10"/>
      <c r="J41" s="7"/>
      <c r="K41" s="10" t="s">
        <v>76</v>
      </c>
      <c r="L41" s="18">
        <f>AVERAGE(H34:H37,J34:J37,L34:L37)</f>
        <v>7.2105826701194631E-5</v>
      </c>
      <c r="M41" s="10"/>
      <c r="N41" s="7"/>
      <c r="O41" s="10"/>
      <c r="P41" s="7"/>
      <c r="Q41" s="10" t="s">
        <v>76</v>
      </c>
      <c r="R41" s="18">
        <f>AVERAGE(N34:N37,P34:P37,R34:R37)</f>
        <v>6.9460958225470666E-5</v>
      </c>
      <c r="S41" s="10"/>
      <c r="T41" s="7"/>
      <c r="U41" s="10"/>
      <c r="V41" s="7"/>
      <c r="W41" s="10" t="s">
        <v>76</v>
      </c>
      <c r="X41" s="18">
        <f>AVERAGE(T34:T37,V34:V37,X34:X37)</f>
        <v>1.8263176399143546E-4</v>
      </c>
      <c r="Y41" s="10"/>
      <c r="Z41" s="7"/>
      <c r="AA41" s="10"/>
      <c r="AB41" s="7"/>
      <c r="AC41" s="10" t="s">
        <v>76</v>
      </c>
      <c r="AD41" s="18">
        <f>AVERAGE(Z34:Z37,AB34:AB37,AD34:AD37)</f>
        <v>3.7044139738589264E-6</v>
      </c>
      <c r="AE41" s="10"/>
      <c r="AF41" s="7"/>
      <c r="AG41" s="10"/>
      <c r="AH41" s="7"/>
      <c r="AI41" s="10" t="s">
        <v>76</v>
      </c>
      <c r="AJ41" s="18">
        <f>AVERAGE(AF34:AF37,AH34:AH37,AJ34:AJ37)</f>
        <v>1.0659059673347135E-4</v>
      </c>
    </row>
    <row r="42" spans="1:40" x14ac:dyDescent="0.25">
      <c r="A42" s="3"/>
      <c r="B42" s="3"/>
      <c r="C42" s="10"/>
      <c r="D42" s="10"/>
      <c r="E42" s="10"/>
      <c r="F42" s="10"/>
      <c r="G42" s="3"/>
      <c r="H42" s="15"/>
      <c r="I42" s="3"/>
      <c r="J42" s="15"/>
      <c r="K42" s="3"/>
      <c r="L42" s="15"/>
      <c r="M42" s="3"/>
      <c r="N42" s="15"/>
      <c r="O42" s="3"/>
      <c r="P42" s="15"/>
      <c r="Q42" s="3"/>
      <c r="R42" s="15"/>
      <c r="S42" s="3"/>
      <c r="T42" s="15"/>
      <c r="U42" s="3"/>
      <c r="V42" s="15"/>
      <c r="W42" s="3"/>
      <c r="X42" s="15"/>
      <c r="Y42" s="3"/>
      <c r="Z42" s="15"/>
      <c r="AA42" s="3"/>
      <c r="AB42" s="15"/>
      <c r="AC42" s="3"/>
      <c r="AD42" s="15"/>
      <c r="AE42" s="3"/>
      <c r="AF42" s="15"/>
      <c r="AG42" s="3"/>
      <c r="AH42" s="15"/>
      <c r="AI42" s="3"/>
      <c r="AJ42" s="15"/>
      <c r="AK42" s="26"/>
      <c r="AL42" s="26"/>
      <c r="AM42" s="26"/>
      <c r="AN42" s="26"/>
    </row>
    <row r="43" spans="1:40" ht="18" x14ac:dyDescent="0.35">
      <c r="A43" s="3">
        <v>18</v>
      </c>
      <c r="B43" s="3" t="s">
        <v>39</v>
      </c>
      <c r="C43" s="10" t="s">
        <v>40</v>
      </c>
      <c r="D43" s="3">
        <v>90</v>
      </c>
      <c r="E43" s="10">
        <v>96.39</v>
      </c>
      <c r="F43" s="10">
        <v>90</v>
      </c>
      <c r="G43" s="3">
        <v>90</v>
      </c>
      <c r="H43" s="15">
        <f t="shared" si="0"/>
        <v>0</v>
      </c>
      <c r="I43" s="3">
        <v>96.427546000000007</v>
      </c>
      <c r="J43" s="15">
        <f t="shared" si="1"/>
        <v>3.8952173461983684E-4</v>
      </c>
      <c r="K43" s="3">
        <v>90</v>
      </c>
      <c r="L43" s="15">
        <f t="shared" si="14"/>
        <v>0</v>
      </c>
      <c r="M43" s="3">
        <v>90</v>
      </c>
      <c r="N43" s="15">
        <f t="shared" si="2"/>
        <v>0</v>
      </c>
      <c r="O43" s="3">
        <v>96.514331999999996</v>
      </c>
      <c r="P43" s="15">
        <f t="shared" si="3"/>
        <v>1.289884842825972E-3</v>
      </c>
      <c r="Q43" s="3">
        <v>90</v>
      </c>
      <c r="R43" s="15">
        <f t="shared" si="4"/>
        <v>0</v>
      </c>
      <c r="S43" s="3">
        <v>90</v>
      </c>
      <c r="T43" s="15">
        <f t="shared" si="5"/>
        <v>0</v>
      </c>
      <c r="U43" s="3">
        <v>98.930040000000005</v>
      </c>
      <c r="V43" s="15">
        <f t="shared" si="6"/>
        <v>2.6351696234049225E-2</v>
      </c>
      <c r="W43" s="3">
        <v>90</v>
      </c>
      <c r="X43" s="15">
        <f t="shared" si="7"/>
        <v>0</v>
      </c>
      <c r="Y43" s="3">
        <v>90</v>
      </c>
      <c r="Z43" s="15">
        <f t="shared" si="8"/>
        <v>0</v>
      </c>
      <c r="AA43" s="3">
        <v>96.180850000000007</v>
      </c>
      <c r="AB43" s="15">
        <f t="shared" si="9"/>
        <v>2.1698308953210284E-3</v>
      </c>
      <c r="AC43" s="3">
        <v>90</v>
      </c>
      <c r="AD43" s="15">
        <f t="shared" si="10"/>
        <v>0</v>
      </c>
      <c r="AE43" s="3">
        <v>90</v>
      </c>
      <c r="AF43" s="15">
        <f t="shared" si="11"/>
        <v>0</v>
      </c>
      <c r="AG43" s="3">
        <v>97.012033000000002</v>
      </c>
      <c r="AH43" s="15">
        <f t="shared" si="12"/>
        <v>6.4532939101566746E-3</v>
      </c>
      <c r="AI43" s="3">
        <v>90</v>
      </c>
      <c r="AJ43" s="15">
        <f t="shared" si="13"/>
        <v>0</v>
      </c>
      <c r="AK43" s="26"/>
      <c r="AL43" s="26"/>
      <c r="AM43" s="26"/>
      <c r="AN43" s="26"/>
    </row>
    <row r="44" spans="1:40" ht="18" x14ac:dyDescent="0.35">
      <c r="A44" s="3">
        <v>19</v>
      </c>
      <c r="B44" s="3" t="s">
        <v>41</v>
      </c>
      <c r="C44" s="10" t="s">
        <v>42</v>
      </c>
      <c r="D44" s="3">
        <v>90</v>
      </c>
      <c r="E44" s="10">
        <v>90</v>
      </c>
      <c r="F44" s="10">
        <v>90</v>
      </c>
      <c r="G44" s="3">
        <v>90</v>
      </c>
      <c r="H44" s="15">
        <f t="shared" si="0"/>
        <v>0</v>
      </c>
      <c r="I44" s="3">
        <v>90</v>
      </c>
      <c r="J44" s="15">
        <f t="shared" si="1"/>
        <v>0</v>
      </c>
      <c r="K44" s="3">
        <v>90</v>
      </c>
      <c r="L44" s="15">
        <f t="shared" si="14"/>
        <v>0</v>
      </c>
      <c r="M44" s="3">
        <v>90</v>
      </c>
      <c r="N44" s="15">
        <f t="shared" si="2"/>
        <v>0</v>
      </c>
      <c r="O44" s="3">
        <v>90</v>
      </c>
      <c r="P44" s="15">
        <f t="shared" si="3"/>
        <v>0</v>
      </c>
      <c r="Q44" s="3">
        <v>90</v>
      </c>
      <c r="R44" s="15">
        <f t="shared" si="4"/>
        <v>0</v>
      </c>
      <c r="S44" s="3">
        <v>90</v>
      </c>
      <c r="T44" s="15">
        <f t="shared" si="5"/>
        <v>0</v>
      </c>
      <c r="U44" s="3">
        <v>90</v>
      </c>
      <c r="V44" s="15">
        <f t="shared" si="6"/>
        <v>0</v>
      </c>
      <c r="W44" s="3">
        <v>90</v>
      </c>
      <c r="X44" s="15">
        <f t="shared" si="7"/>
        <v>0</v>
      </c>
      <c r="Y44" s="3">
        <v>90</v>
      </c>
      <c r="Z44" s="15">
        <f t="shared" si="8"/>
        <v>0</v>
      </c>
      <c r="AA44" s="3">
        <v>90</v>
      </c>
      <c r="AB44" s="15">
        <f t="shared" si="9"/>
        <v>0</v>
      </c>
      <c r="AC44" s="3">
        <v>90</v>
      </c>
      <c r="AD44" s="15">
        <f t="shared" si="10"/>
        <v>0</v>
      </c>
      <c r="AE44" s="3">
        <v>90</v>
      </c>
      <c r="AF44" s="15">
        <f t="shared" si="11"/>
        <v>0</v>
      </c>
      <c r="AG44" s="3">
        <v>90</v>
      </c>
      <c r="AH44" s="15">
        <f t="shared" si="12"/>
        <v>0</v>
      </c>
      <c r="AI44" s="3">
        <v>90</v>
      </c>
      <c r="AJ44" s="15">
        <f t="shared" si="13"/>
        <v>0</v>
      </c>
      <c r="AK44" s="26"/>
      <c r="AL44" s="26"/>
      <c r="AM44" s="26"/>
      <c r="AN44" s="26"/>
    </row>
    <row r="45" spans="1:40" ht="18" x14ac:dyDescent="0.35">
      <c r="A45" s="3">
        <v>20</v>
      </c>
      <c r="B45" s="3" t="s">
        <v>43</v>
      </c>
      <c r="C45" s="10" t="s">
        <v>44</v>
      </c>
      <c r="D45" s="3">
        <v>90</v>
      </c>
      <c r="E45" s="10">
        <v>90</v>
      </c>
      <c r="F45" s="10">
        <v>90</v>
      </c>
      <c r="G45" s="3">
        <v>90</v>
      </c>
      <c r="H45" s="15">
        <f t="shared" si="0"/>
        <v>0</v>
      </c>
      <c r="I45" s="3">
        <v>90</v>
      </c>
      <c r="J45" s="15">
        <f t="shared" si="1"/>
        <v>0</v>
      </c>
      <c r="K45" s="3">
        <v>90</v>
      </c>
      <c r="L45" s="15">
        <f t="shared" si="14"/>
        <v>0</v>
      </c>
      <c r="M45" s="3">
        <v>90</v>
      </c>
      <c r="N45" s="15">
        <f t="shared" si="2"/>
        <v>0</v>
      </c>
      <c r="O45" s="3">
        <v>90</v>
      </c>
      <c r="P45" s="15">
        <f t="shared" si="3"/>
        <v>0</v>
      </c>
      <c r="Q45" s="3">
        <v>90</v>
      </c>
      <c r="R45" s="15">
        <f t="shared" si="4"/>
        <v>0</v>
      </c>
      <c r="S45" s="3">
        <v>90</v>
      </c>
      <c r="T45" s="15">
        <f t="shared" si="5"/>
        <v>0</v>
      </c>
      <c r="U45" s="3">
        <v>90</v>
      </c>
      <c r="V45" s="15">
        <f t="shared" si="6"/>
        <v>0</v>
      </c>
      <c r="W45" s="3">
        <v>90</v>
      </c>
      <c r="X45" s="15">
        <f t="shared" si="7"/>
        <v>0</v>
      </c>
      <c r="Y45" s="3">
        <v>90</v>
      </c>
      <c r="Z45" s="15">
        <f t="shared" si="8"/>
        <v>0</v>
      </c>
      <c r="AA45" s="3">
        <v>90</v>
      </c>
      <c r="AB45" s="15">
        <f t="shared" si="9"/>
        <v>0</v>
      </c>
      <c r="AC45" s="3">
        <v>90</v>
      </c>
      <c r="AD45" s="15">
        <f t="shared" si="10"/>
        <v>0</v>
      </c>
      <c r="AE45" s="3">
        <v>90</v>
      </c>
      <c r="AF45" s="15">
        <f t="shared" si="11"/>
        <v>0</v>
      </c>
      <c r="AG45" s="3">
        <v>90</v>
      </c>
      <c r="AH45" s="15">
        <f t="shared" si="12"/>
        <v>0</v>
      </c>
      <c r="AI45" s="3">
        <v>90</v>
      </c>
      <c r="AJ45" s="15">
        <f t="shared" si="13"/>
        <v>0</v>
      </c>
      <c r="AK45" s="26"/>
      <c r="AL45" s="26"/>
      <c r="AM45" s="26"/>
      <c r="AN45" s="26"/>
    </row>
    <row r="46" spans="1:40" x14ac:dyDescent="0.25">
      <c r="A46" s="3">
        <v>21</v>
      </c>
      <c r="B46" s="3" t="s">
        <v>45</v>
      </c>
      <c r="C46" s="10" t="s">
        <v>46</v>
      </c>
      <c r="D46" s="3">
        <v>90</v>
      </c>
      <c r="E46" s="10">
        <v>90</v>
      </c>
      <c r="F46" s="10">
        <v>90</v>
      </c>
      <c r="G46" s="3">
        <v>90</v>
      </c>
      <c r="H46" s="15">
        <f t="shared" si="0"/>
        <v>0</v>
      </c>
      <c r="I46" s="3">
        <v>90</v>
      </c>
      <c r="J46" s="15">
        <f t="shared" si="1"/>
        <v>0</v>
      </c>
      <c r="K46" s="3">
        <v>90</v>
      </c>
      <c r="L46" s="15">
        <f t="shared" si="14"/>
        <v>0</v>
      </c>
      <c r="M46" s="3">
        <v>90</v>
      </c>
      <c r="N46" s="15">
        <f t="shared" si="2"/>
        <v>0</v>
      </c>
      <c r="O46" s="3">
        <v>90</v>
      </c>
      <c r="P46" s="15">
        <f t="shared" si="3"/>
        <v>0</v>
      </c>
      <c r="Q46" s="3">
        <v>90</v>
      </c>
      <c r="R46" s="15">
        <f t="shared" si="4"/>
        <v>0</v>
      </c>
      <c r="S46" s="3">
        <v>90</v>
      </c>
      <c r="T46" s="15">
        <f t="shared" si="5"/>
        <v>0</v>
      </c>
      <c r="U46" s="3">
        <v>90</v>
      </c>
      <c r="V46" s="15">
        <f t="shared" si="6"/>
        <v>0</v>
      </c>
      <c r="W46" s="3">
        <v>90</v>
      </c>
      <c r="X46" s="15">
        <f t="shared" si="7"/>
        <v>0</v>
      </c>
      <c r="Y46" s="3">
        <v>90</v>
      </c>
      <c r="Z46" s="15">
        <f t="shared" si="8"/>
        <v>0</v>
      </c>
      <c r="AA46" s="3">
        <v>90</v>
      </c>
      <c r="AB46" s="15">
        <f t="shared" si="9"/>
        <v>0</v>
      </c>
      <c r="AC46" s="3">
        <v>90</v>
      </c>
      <c r="AD46" s="15">
        <f t="shared" si="10"/>
        <v>0</v>
      </c>
      <c r="AE46" s="3">
        <v>90</v>
      </c>
      <c r="AF46" s="15">
        <f t="shared" si="11"/>
        <v>0</v>
      </c>
      <c r="AG46" s="3">
        <v>90</v>
      </c>
      <c r="AH46" s="15">
        <f t="shared" si="12"/>
        <v>0</v>
      </c>
      <c r="AI46" s="3">
        <v>90</v>
      </c>
      <c r="AJ46" s="15">
        <f t="shared" si="13"/>
        <v>0</v>
      </c>
      <c r="AK46" s="26"/>
      <c r="AL46" s="26"/>
      <c r="AM46" s="26"/>
      <c r="AN46" s="26"/>
    </row>
    <row r="47" spans="1:40" ht="18" x14ac:dyDescent="0.35">
      <c r="A47" s="3">
        <v>22</v>
      </c>
      <c r="B47" s="3" t="s">
        <v>47</v>
      </c>
      <c r="C47" s="10" t="s">
        <v>48</v>
      </c>
      <c r="D47" s="3">
        <v>90</v>
      </c>
      <c r="E47" s="10">
        <v>90</v>
      </c>
      <c r="F47" s="10">
        <v>90</v>
      </c>
      <c r="G47" s="3">
        <v>90</v>
      </c>
      <c r="H47" s="15">
        <f t="shared" si="0"/>
        <v>0</v>
      </c>
      <c r="I47" s="3">
        <v>90</v>
      </c>
      <c r="J47" s="15">
        <f t="shared" si="1"/>
        <v>0</v>
      </c>
      <c r="K47" s="3">
        <v>90</v>
      </c>
      <c r="L47" s="15">
        <f t="shared" si="14"/>
        <v>0</v>
      </c>
      <c r="M47" s="3">
        <v>90</v>
      </c>
      <c r="N47" s="15">
        <f t="shared" si="2"/>
        <v>0</v>
      </c>
      <c r="O47" s="3">
        <v>90</v>
      </c>
      <c r="P47" s="15">
        <f t="shared" si="3"/>
        <v>0</v>
      </c>
      <c r="Q47" s="3">
        <v>90</v>
      </c>
      <c r="R47" s="15">
        <f t="shared" si="4"/>
        <v>0</v>
      </c>
      <c r="S47" s="3">
        <v>90</v>
      </c>
      <c r="T47" s="15">
        <f t="shared" si="5"/>
        <v>0</v>
      </c>
      <c r="U47" s="3">
        <v>90</v>
      </c>
      <c r="V47" s="15">
        <f t="shared" si="6"/>
        <v>0</v>
      </c>
      <c r="W47" s="3">
        <v>90</v>
      </c>
      <c r="X47" s="15">
        <f t="shared" si="7"/>
        <v>0</v>
      </c>
      <c r="Y47" s="3">
        <v>90</v>
      </c>
      <c r="Z47" s="15">
        <f t="shared" si="8"/>
        <v>0</v>
      </c>
      <c r="AA47" s="3">
        <v>90</v>
      </c>
      <c r="AB47" s="15">
        <f t="shared" si="9"/>
        <v>0</v>
      </c>
      <c r="AC47" s="3">
        <v>90</v>
      </c>
      <c r="AD47" s="15">
        <f t="shared" si="10"/>
        <v>0</v>
      </c>
      <c r="AE47" s="3">
        <v>90</v>
      </c>
      <c r="AF47" s="15">
        <f t="shared" si="11"/>
        <v>0</v>
      </c>
      <c r="AG47" s="3">
        <v>90</v>
      </c>
      <c r="AH47" s="15">
        <f t="shared" si="12"/>
        <v>0</v>
      </c>
      <c r="AI47" s="3">
        <v>90</v>
      </c>
      <c r="AJ47" s="15">
        <f t="shared" si="13"/>
        <v>0</v>
      </c>
      <c r="AK47" s="26"/>
      <c r="AL47" s="26"/>
      <c r="AM47" s="26"/>
      <c r="AN47" s="26"/>
    </row>
    <row r="48" spans="1:40" x14ac:dyDescent="0.25">
      <c r="A48" s="3">
        <v>23</v>
      </c>
      <c r="B48" s="3" t="s">
        <v>49</v>
      </c>
      <c r="C48" s="10" t="s">
        <v>50</v>
      </c>
      <c r="D48" s="3">
        <v>90</v>
      </c>
      <c r="E48" s="10">
        <v>90</v>
      </c>
      <c r="F48" s="10">
        <v>90</v>
      </c>
      <c r="G48" s="3">
        <v>90</v>
      </c>
      <c r="H48" s="7">
        <f t="shared" si="0"/>
        <v>0</v>
      </c>
      <c r="I48" s="3">
        <v>90</v>
      </c>
      <c r="J48" s="7">
        <f t="shared" si="1"/>
        <v>0</v>
      </c>
      <c r="K48" s="3">
        <v>90</v>
      </c>
      <c r="L48" s="7">
        <f t="shared" si="14"/>
        <v>0</v>
      </c>
      <c r="M48" s="3">
        <v>90</v>
      </c>
      <c r="N48" s="7">
        <f t="shared" si="2"/>
        <v>0</v>
      </c>
      <c r="O48" s="3">
        <v>90</v>
      </c>
      <c r="P48" s="7">
        <f t="shared" si="3"/>
        <v>0</v>
      </c>
      <c r="Q48" s="3">
        <v>90</v>
      </c>
      <c r="R48" s="7">
        <f t="shared" si="4"/>
        <v>0</v>
      </c>
      <c r="S48" s="3">
        <v>90</v>
      </c>
      <c r="T48" s="7">
        <f t="shared" si="5"/>
        <v>0</v>
      </c>
      <c r="U48" s="3">
        <v>90</v>
      </c>
      <c r="V48" s="7">
        <f t="shared" si="6"/>
        <v>0</v>
      </c>
      <c r="W48" s="3">
        <v>90</v>
      </c>
      <c r="X48" s="7">
        <f t="shared" si="7"/>
        <v>0</v>
      </c>
      <c r="Y48" s="3">
        <v>90</v>
      </c>
      <c r="Z48" s="7">
        <f t="shared" si="8"/>
        <v>0</v>
      </c>
      <c r="AA48" s="3">
        <v>90</v>
      </c>
      <c r="AB48" s="7">
        <f t="shared" si="9"/>
        <v>0</v>
      </c>
      <c r="AC48" s="3">
        <v>90</v>
      </c>
      <c r="AD48" s="7">
        <f t="shared" si="10"/>
        <v>0</v>
      </c>
      <c r="AE48" s="3">
        <v>90</v>
      </c>
      <c r="AF48" s="7">
        <f t="shared" si="11"/>
        <v>0</v>
      </c>
      <c r="AG48" s="3">
        <v>90</v>
      </c>
      <c r="AH48" s="7">
        <f t="shared" si="12"/>
        <v>0</v>
      </c>
      <c r="AI48" s="3">
        <v>90</v>
      </c>
      <c r="AJ48" s="7">
        <f t="shared" si="13"/>
        <v>0</v>
      </c>
    </row>
    <row r="49" spans="2:36" x14ac:dyDescent="0.25">
      <c r="B49" s="26"/>
      <c r="G49" s="10"/>
      <c r="I49" s="10"/>
      <c r="K49" s="10" t="s">
        <v>76</v>
      </c>
      <c r="L49" s="7"/>
      <c r="M49" s="10"/>
      <c r="N49" s="7"/>
      <c r="O49" s="10"/>
      <c r="P49" s="7"/>
      <c r="Q49" s="10" t="s">
        <v>76</v>
      </c>
      <c r="R49" s="7"/>
      <c r="S49" s="10"/>
      <c r="T49" s="7"/>
      <c r="U49" s="3"/>
      <c r="V49" s="7"/>
      <c r="W49" s="10" t="s">
        <v>76</v>
      </c>
      <c r="X49" s="7"/>
      <c r="Y49" s="3"/>
      <c r="Z49" s="7"/>
      <c r="AA49" s="3"/>
      <c r="AB49" s="7"/>
      <c r="AC49" s="10" t="s">
        <v>76</v>
      </c>
      <c r="AD49" s="7"/>
      <c r="AE49" s="3"/>
      <c r="AF49" s="7"/>
      <c r="AG49" s="10"/>
      <c r="AH49" s="7"/>
      <c r="AI49" s="10" t="s">
        <v>76</v>
      </c>
      <c r="AJ49" s="7"/>
    </row>
    <row r="50" spans="2:36" x14ac:dyDescent="0.25">
      <c r="G50" s="10"/>
      <c r="I50" s="10"/>
      <c r="K50" s="10"/>
      <c r="M50" s="10"/>
      <c r="O50" s="10"/>
      <c r="Q50" s="10"/>
      <c r="S50" s="10"/>
      <c r="U50" s="10"/>
      <c r="W50" s="10"/>
      <c r="Y50" s="10"/>
      <c r="AA50" s="10"/>
      <c r="AC50" s="10"/>
      <c r="AE50" s="10"/>
      <c r="AG50" s="10"/>
      <c r="AI50" s="10"/>
    </row>
    <row r="51" spans="2:36" x14ac:dyDescent="0.25">
      <c r="G51" s="10" t="s">
        <v>83</v>
      </c>
      <c r="H51" s="17">
        <f>AVERAGE(H43:H48)</f>
        <v>0</v>
      </c>
      <c r="I51" s="10" t="s">
        <v>83</v>
      </c>
      <c r="J51" s="17">
        <f>AVERAGE(J43:J48)</f>
        <v>6.4920289103306136E-5</v>
      </c>
      <c r="K51" s="10" t="s">
        <v>83</v>
      </c>
      <c r="L51" s="17">
        <f>AVERAGE(L43:L48)</f>
        <v>0</v>
      </c>
      <c r="M51" s="10" t="s">
        <v>83</v>
      </c>
      <c r="N51" s="17">
        <f>AVERAGE(N43:N48)</f>
        <v>0</v>
      </c>
      <c r="O51" s="10" t="s">
        <v>83</v>
      </c>
      <c r="P51" s="17">
        <f>AVERAGE(P43:P48)</f>
        <v>2.14980807137662E-4</v>
      </c>
      <c r="Q51" s="10" t="s">
        <v>83</v>
      </c>
      <c r="R51" s="17">
        <f>AVERAGE(R43:R48)</f>
        <v>0</v>
      </c>
      <c r="S51" s="10" t="s">
        <v>83</v>
      </c>
      <c r="T51" s="17">
        <f>AVERAGE(T43:T48)</f>
        <v>0</v>
      </c>
      <c r="U51" s="10" t="s">
        <v>83</v>
      </c>
      <c r="V51" s="17">
        <f>AVERAGE(V43:V48)</f>
        <v>4.3919493723415378E-3</v>
      </c>
      <c r="W51" s="10" t="s">
        <v>83</v>
      </c>
      <c r="X51" s="17">
        <f>AVERAGE(X43:X48)</f>
        <v>0</v>
      </c>
      <c r="Y51" s="10" t="s">
        <v>83</v>
      </c>
      <c r="Z51" s="17">
        <f>AVERAGE(Z43:Z48)</f>
        <v>0</v>
      </c>
      <c r="AA51" s="10" t="s">
        <v>83</v>
      </c>
      <c r="AB51" s="17">
        <f>AVERAGE(AB43:AB48)</f>
        <v>3.6163848255350476E-4</v>
      </c>
      <c r="AC51" s="10" t="s">
        <v>83</v>
      </c>
      <c r="AD51" s="17">
        <f>AVERAGE(AD43:AD48)</f>
        <v>0</v>
      </c>
      <c r="AE51" s="10" t="s">
        <v>83</v>
      </c>
      <c r="AF51" s="17">
        <f>AVERAGE(AF43:AF48)</f>
        <v>0</v>
      </c>
      <c r="AG51" s="10" t="s">
        <v>83</v>
      </c>
      <c r="AH51" s="17">
        <f>AVERAGE(AH43:AH48)</f>
        <v>1.0755489850261125E-3</v>
      </c>
      <c r="AI51" s="10" t="s">
        <v>83</v>
      </c>
      <c r="AJ51" s="17">
        <f>AVERAGE(AJ43:AJ48)</f>
        <v>0</v>
      </c>
    </row>
    <row r="52" spans="2:36" x14ac:dyDescent="0.25">
      <c r="K52" s="10" t="s">
        <v>76</v>
      </c>
      <c r="L52" s="18">
        <f>AVERAGE(H43:H48,J43:J48,L43:L48)</f>
        <v>2.1640096367768714E-5</v>
      </c>
      <c r="M52" s="10"/>
      <c r="N52" s="7"/>
      <c r="O52" s="10"/>
      <c r="P52" s="7"/>
      <c r="Q52" s="10" t="s">
        <v>76</v>
      </c>
      <c r="R52" s="18">
        <f>AVERAGE(N43:N48,P43:P48,R43:R48)</f>
        <v>7.1660269045887337E-5</v>
      </c>
      <c r="S52" s="10"/>
      <c r="T52" s="7"/>
      <c r="U52" s="10"/>
      <c r="V52" s="7"/>
      <c r="W52" s="10" t="s">
        <v>76</v>
      </c>
      <c r="X52" s="18">
        <f>AVERAGE(T43:T48,V43:V48,X43:X48)</f>
        <v>1.4639831241138458E-3</v>
      </c>
      <c r="Y52" s="10"/>
      <c r="Z52" s="7"/>
      <c r="AA52" s="10"/>
      <c r="AB52" s="7"/>
      <c r="AC52" s="10" t="s">
        <v>76</v>
      </c>
      <c r="AD52" s="18">
        <f>AVERAGE(Z43:Z48,AB43:AB48,AD43:AD48)</f>
        <v>1.2054616085116825E-4</v>
      </c>
      <c r="AE52" s="10"/>
      <c r="AF52" s="7"/>
      <c r="AG52" s="10"/>
      <c r="AH52" s="7"/>
      <c r="AI52" s="10" t="s">
        <v>76</v>
      </c>
      <c r="AJ52" s="18">
        <f>AVERAGE(AF43:AF48,AH43:AH48,AJ43:AJ48)</f>
        <v>3.585163283420375E-4</v>
      </c>
    </row>
    <row r="54" spans="2:36" x14ac:dyDescent="0.25">
      <c r="K54" s="20" t="s">
        <v>87</v>
      </c>
      <c r="L54" s="19">
        <f>AVERAGE(L43:L48,J43:J48,H43:H48,H34:H37,J34:J37,L34:L37,L25:L28,J25:J28,H25:H28,H15:H19,J15:J19,L15:L19,L6:L9,J6:J9,H6:H9)</f>
        <v>1.8185386304843077E-5</v>
      </c>
      <c r="Q54" s="20" t="s">
        <v>87</v>
      </c>
      <c r="R54" s="19">
        <f>AVERAGE(R43:R48,P43:P48,N43:N48,N34:N37,P34:P37,R34:R37,R25:R28,P25:P28,N25:N28,N15:N19,P15:P19,R15:R19,R6:R9,P6:P9,N6:N9)</f>
        <v>3.0774149877269856E-5</v>
      </c>
      <c r="W54" s="20" t="s">
        <v>87</v>
      </c>
      <c r="X54" s="19">
        <f>AVERAGE(X43:X48,V43:V48,T43:T48,T34:T37,V34:V37,X34:X37,X25:X28,V25:V28,T25:T28,T15:T19,V15:V19,X15:X19,X6:X9,V6:V9,T6:T9)</f>
        <v>4.1367068698473119E-4</v>
      </c>
      <c r="AC54" s="20" t="s">
        <v>87</v>
      </c>
      <c r="AD54" s="19">
        <f>AVERAGE(AD43:AD48,AB43:AB48,Z43:Z48,Z34:Z37,AB34:AB37,AD34:AD37,AD25:AD28,AB25:AB28,Z25:Z28,Z15:Z19,AB15:AB19,AD15:AD19,AD6:AD9,AB6:AB9,Z6:Z9)</f>
        <v>3.5147362904878343E-5</v>
      </c>
      <c r="AI54" s="20" t="s">
        <v>87</v>
      </c>
      <c r="AJ54" s="19">
        <f>AVERAGE(AJ43:AJ48,AH43:AH48,AF43:AF48,AF34:AF37,AH34:AH37,AJ34:AJ37,AJ25:AJ28,AH25:AH28,AF25:AF28,AF15:AF19,AH15:AH19,AJ15:AJ19,AJ6:AJ9,AH6:AH9,AF6:AF9)</f>
        <v>1.2273620747552908E-4</v>
      </c>
    </row>
    <row r="56" spans="2:36" x14ac:dyDescent="0.25">
      <c r="L56" s="7">
        <f>SUM(L43:L48,J43:J48,H43:H48,H34:H37,J34:J37,L34:L37,L25:L28,J25:J28,H25:H28,H15:H19,J15:J19,L15:L19,L6:L9,J6:J9,H6:H9)</f>
        <v>1.2547916550341724E-3</v>
      </c>
      <c r="M56" s="7"/>
      <c r="N56" s="7"/>
      <c r="O56" s="7"/>
      <c r="P56" s="7"/>
      <c r="Q56" s="7"/>
      <c r="R56" s="7">
        <f t="shared" ref="R56:AJ56" si="15">SUM(R43:R48,P43:P48,N43:N48,N34:N37,P34:P37,R34:R37,R25:R28,P25:P28,N25:N28,N15:N19,P15:P19,R15:R19,R6:R9,P6:P9,N6:N9)</f>
        <v>2.1234163415316202E-3</v>
      </c>
      <c r="S56" s="7"/>
      <c r="T56" s="7"/>
      <c r="U56" s="7"/>
      <c r="V56" s="7"/>
      <c r="W56" s="7"/>
      <c r="X56" s="7">
        <f t="shared" si="15"/>
        <v>2.8543277401946451E-2</v>
      </c>
      <c r="Y56" s="7"/>
      <c r="Z56" s="7"/>
      <c r="AA56" s="7"/>
      <c r="AB56" s="7"/>
      <c r="AC56" s="7"/>
      <c r="AD56" s="7">
        <f t="shared" si="15"/>
        <v>2.2142838630073358E-3</v>
      </c>
      <c r="AE56" s="7"/>
      <c r="AF56" s="7"/>
      <c r="AG56" s="7"/>
      <c r="AH56" s="7"/>
      <c r="AI56" s="7"/>
      <c r="AJ56" s="7">
        <f t="shared" si="15"/>
        <v>7.7323810709583312E-3</v>
      </c>
    </row>
    <row r="61" spans="2:36" x14ac:dyDescent="0.25">
      <c r="K61" s="26"/>
      <c r="L61" s="26"/>
      <c r="M61" s="26"/>
      <c r="N61" s="26"/>
      <c r="O61" s="26"/>
      <c r="P61" s="26"/>
      <c r="Q61" s="26"/>
      <c r="R61" s="26"/>
      <c r="S61" s="26"/>
    </row>
    <row r="62" spans="2:36" x14ac:dyDescent="0.25">
      <c r="K62" s="26"/>
      <c r="L62" s="3"/>
      <c r="M62" s="3"/>
      <c r="N62" s="3"/>
      <c r="O62" s="3"/>
      <c r="P62" s="3"/>
      <c r="Q62" s="3"/>
      <c r="R62" s="26"/>
      <c r="S62" s="26"/>
    </row>
    <row r="63" spans="2:36" x14ac:dyDescent="0.25">
      <c r="K63" s="26"/>
      <c r="L63" s="3"/>
      <c r="M63" s="3"/>
      <c r="N63" s="3"/>
      <c r="O63" s="3"/>
      <c r="P63" s="3"/>
      <c r="Q63" s="3"/>
      <c r="R63" s="26"/>
      <c r="S63" s="26"/>
    </row>
    <row r="64" spans="2:36" x14ac:dyDescent="0.25">
      <c r="K64" s="26"/>
      <c r="L64" s="26"/>
      <c r="M64" s="26"/>
      <c r="N64" s="26"/>
      <c r="O64" s="26"/>
      <c r="P64" s="26"/>
      <c r="Q64" s="26"/>
      <c r="R64" s="26"/>
      <c r="S64" s="26"/>
    </row>
  </sheetData>
  <mergeCells count="8">
    <mergeCell ref="AK3:AP3"/>
    <mergeCell ref="D3:F3"/>
    <mergeCell ref="D1:AJ1"/>
    <mergeCell ref="G3:L3"/>
    <mergeCell ref="M3:R3"/>
    <mergeCell ref="S3:X3"/>
    <mergeCell ref="Y3:AD3"/>
    <mergeCell ref="AE3:A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B1" zoomScale="85" zoomScaleNormal="85" workbookViewId="0">
      <pane xSplit="2" ySplit="4" topLeftCell="E5" activePane="bottomRight" state="frozen"/>
      <selection activeCell="B1" sqref="B1"/>
      <selection pane="topRight" activeCell="D1" sqref="D1"/>
      <selection pane="bottomLeft" activeCell="B5" sqref="B5"/>
      <selection pane="bottomRight" activeCell="J36" sqref="J36"/>
    </sheetView>
  </sheetViews>
  <sheetFormatPr defaultRowHeight="15" x14ac:dyDescent="0.25"/>
  <cols>
    <col min="1" max="1" width="3" bestFit="1" customWidth="1"/>
    <col min="2" max="2" width="20.140625" bestFit="1" customWidth="1"/>
    <col min="3" max="3" width="8.28515625" bestFit="1" customWidth="1"/>
    <col min="4" max="4" width="11.28515625" bestFit="1" customWidth="1"/>
    <col min="5" max="5" width="22.140625" bestFit="1" customWidth="1"/>
    <col min="6" max="6" width="8.140625" bestFit="1" customWidth="1"/>
    <col min="7" max="7" width="22.140625" bestFit="1" customWidth="1"/>
    <col min="8" max="8" width="8.42578125" bestFit="1" customWidth="1"/>
    <col min="9" max="9" width="22.140625" bestFit="1" customWidth="1"/>
    <col min="10" max="10" width="8.140625" bestFit="1" customWidth="1"/>
    <col min="11" max="11" width="26.140625" bestFit="1" customWidth="1"/>
    <col min="12" max="12" width="8.140625" bestFit="1" customWidth="1"/>
    <col min="13" max="13" width="26.140625" bestFit="1" customWidth="1"/>
    <col min="14" max="14" width="8.140625" bestFit="1" customWidth="1"/>
  </cols>
  <sheetData>
    <row r="1" spans="1:14" x14ac:dyDescent="0.25">
      <c r="A1" s="9" t="s">
        <v>51</v>
      </c>
      <c r="B1" s="9" t="s">
        <v>52</v>
      </c>
      <c r="C1" s="9" t="s">
        <v>53</v>
      </c>
      <c r="D1" s="43" t="s">
        <v>82</v>
      </c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10"/>
      <c r="B2" s="10"/>
      <c r="C2" s="10"/>
    </row>
    <row r="3" spans="1:14" x14ac:dyDescent="0.25">
      <c r="A3" s="10"/>
      <c r="B3" s="10"/>
      <c r="C3" s="10"/>
      <c r="D3" s="10" t="s">
        <v>66</v>
      </c>
      <c r="E3" s="44" t="s">
        <v>55</v>
      </c>
      <c r="F3" s="44"/>
      <c r="G3" s="44" t="s">
        <v>56</v>
      </c>
      <c r="H3" s="44"/>
      <c r="I3" s="44" t="s">
        <v>57</v>
      </c>
      <c r="J3" s="44"/>
      <c r="K3" s="44" t="s">
        <v>58</v>
      </c>
      <c r="L3" s="44"/>
      <c r="M3" s="44" t="s">
        <v>59</v>
      </c>
      <c r="N3" s="44"/>
    </row>
    <row r="4" spans="1:14" x14ac:dyDescent="0.25">
      <c r="A4" s="10"/>
      <c r="B4" s="9" t="s">
        <v>0</v>
      </c>
      <c r="C4" s="10"/>
      <c r="D4" s="10" t="s">
        <v>81</v>
      </c>
      <c r="E4" s="10" t="s">
        <v>81</v>
      </c>
      <c r="F4" s="10" t="s">
        <v>69</v>
      </c>
      <c r="G4" s="10" t="s">
        <v>81</v>
      </c>
      <c r="H4" s="10" t="s">
        <v>69</v>
      </c>
      <c r="I4" s="10" t="s">
        <v>81</v>
      </c>
      <c r="J4" s="10" t="s">
        <v>69</v>
      </c>
      <c r="K4" s="10" t="s">
        <v>81</v>
      </c>
      <c r="L4" s="10" t="s">
        <v>69</v>
      </c>
      <c r="M4" s="10" t="s">
        <v>81</v>
      </c>
      <c r="N4" s="10" t="s">
        <v>69</v>
      </c>
    </row>
    <row r="5" spans="1:14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8" x14ac:dyDescent="0.35">
      <c r="A6" s="3">
        <v>1</v>
      </c>
      <c r="B6" s="10" t="s">
        <v>1</v>
      </c>
      <c r="C6" s="10" t="s">
        <v>2</v>
      </c>
      <c r="D6" s="3">
        <f>('Lattice Parameters'!D6)^2*'Lattice Parameters'!F6*COS(PI()/6)</f>
        <v>35.86622679926559</v>
      </c>
      <c r="E6" s="3">
        <f>('Lattice Parameters'!G6)^2*'Lattice Parameters'!K6*COS(PI()/6)</f>
        <v>34.739430412886037</v>
      </c>
      <c r="F6" s="12">
        <f>IF(D6=0,"No data",ABS((E6-D6)/D6))</f>
        <v>3.1416641418288961E-2</v>
      </c>
      <c r="G6" s="3">
        <f>('Lattice Parameters'!M6)^2*'Lattice Parameters'!Q6*COS(PI()/6)</f>
        <v>31.968205505249152</v>
      </c>
      <c r="H6" s="12">
        <f>IF(D6=0,"No data",ABS((G6-D6)/D6))</f>
        <v>0.10868222397166839</v>
      </c>
      <c r="I6" s="3">
        <f>('Lattice Parameters'!S6)^2*'Lattice Parameters'!W6*COS(PI()/6)</f>
        <v>46.710591816955265</v>
      </c>
      <c r="J6" s="12">
        <f>IF(D6=0,"No data",ABS((I6-D6)/D6))</f>
        <v>0.30235589258895024</v>
      </c>
      <c r="K6" s="3">
        <f>('Lattice Parameters'!Y6)^2*'Lattice Parameters'!AC6*COS(PI()/6)</f>
        <v>33.603267629532382</v>
      </c>
      <c r="L6" s="12">
        <f>IF(ISTEXT(K6), "N/A",IF(D6=0,"No data",ABS((K6-D6)/D6)))</f>
        <v>6.3094430936335474E-2</v>
      </c>
      <c r="M6" s="3">
        <f>('Lattice Parameters'!AE6)^2*'Lattice Parameters'!AI6*COS(PI()/6)</f>
        <v>36.322792760650614</v>
      </c>
      <c r="N6" s="12">
        <f>IF(ISTEXT(M6), "N/A",IF(D6=0,"No data",ABS((M6-D6)/D6)))</f>
        <v>1.2729690355785438E-2</v>
      </c>
    </row>
    <row r="7" spans="1:14" ht="18" x14ac:dyDescent="0.35">
      <c r="A7" s="3">
        <v>2</v>
      </c>
      <c r="B7" s="10" t="s">
        <v>3</v>
      </c>
      <c r="C7" s="10" t="s">
        <v>4</v>
      </c>
      <c r="D7" s="3">
        <f>('Lattice Parameters'!D7)^2*'Lattice Parameters'!F7*COS(PI()/6)</f>
        <v>35.285743880564326</v>
      </c>
      <c r="E7" s="3">
        <f>('Lattice Parameters'!G7)^2*'Lattice Parameters'!K7*COS(PI()/6)</f>
        <v>34.402909649361803</v>
      </c>
      <c r="F7" s="12">
        <f t="shared" ref="F7:F48" si="0">IF(D7=0,"No data",ABS((E7-D7)/D7))</f>
        <v>2.5019572612405519E-2</v>
      </c>
      <c r="G7" s="3">
        <f>('Lattice Parameters'!M7)^2*'Lattice Parameters'!Q7*COS(PI()/6)</f>
        <v>31.52348501808639</v>
      </c>
      <c r="H7" s="12">
        <f t="shared" ref="H7:H48" si="1">IF(D7=0,"No data",ABS((G7-D7)/D7))</f>
        <v>0.10662263137238884</v>
      </c>
      <c r="I7" s="3">
        <f>('Lattice Parameters'!S7)^2*'Lattice Parameters'!W7*COS(PI()/6)</f>
        <v>45.173256528142346</v>
      </c>
      <c r="J7" s="12">
        <f t="shared" ref="J7:J48" si="2">IF(D7=0,"No data",ABS((I7-D7)/D7))</f>
        <v>0.28021267402057359</v>
      </c>
      <c r="K7" s="3">
        <f>('Lattice Parameters'!Y7)^2*'Lattice Parameters'!AC7*COS(PI()/6)</f>
        <v>33.981266013473629</v>
      </c>
      <c r="L7" s="12">
        <f t="shared" ref="L7:L19" si="3">IF(ISTEXT(K7), "N/A",IF(D7=0,"No data",ABS((K7-D7)/D7)))</f>
        <v>3.6968977372451355E-2</v>
      </c>
      <c r="M7" s="3">
        <f>('Lattice Parameters'!AE7)^2*'Lattice Parameters'!AI7*COS(PI()/6)</f>
        <v>34.688947360918277</v>
      </c>
      <c r="N7" s="12">
        <f t="shared" ref="N7:N48" si="4">IF(ISTEXT(M7), "N/A",IF(D7=0,"No data",ABS((M7-D7)/D7)))</f>
        <v>1.691324750488734E-2</v>
      </c>
    </row>
    <row r="8" spans="1:14" x14ac:dyDescent="0.25">
      <c r="A8" s="3">
        <v>3</v>
      </c>
      <c r="B8" s="10" t="s">
        <v>5</v>
      </c>
      <c r="C8" s="10" t="s">
        <v>6</v>
      </c>
      <c r="D8" s="3">
        <f>('Lattice Parameters'!D8)^3</f>
        <v>203.29747199999997</v>
      </c>
      <c r="E8" s="3">
        <f>('Lattice Parameters'!G8)^3</f>
        <v>199.024904449057</v>
      </c>
      <c r="F8" s="12">
        <f t="shared" si="0"/>
        <v>2.1016333891957922E-2</v>
      </c>
      <c r="G8" s="3">
        <f>('Lattice Parameters'!M8)^3</f>
        <v>196.78334257577959</v>
      </c>
      <c r="H8" s="12">
        <f t="shared" si="1"/>
        <v>3.2042353306884146E-2</v>
      </c>
      <c r="I8" s="3">
        <f>('Lattice Parameters'!S8)^3</f>
        <v>212.94290902300384</v>
      </c>
      <c r="J8" s="12">
        <f t="shared" si="2"/>
        <v>4.7444943255388172E-2</v>
      </c>
      <c r="K8" s="3">
        <f>('Lattice Parameters'!Y8)^3</f>
        <v>201.89897576854003</v>
      </c>
      <c r="L8" s="12">
        <f t="shared" si="3"/>
        <v>6.8790635599243677E-3</v>
      </c>
      <c r="M8" s="5" t="s">
        <v>71</v>
      </c>
      <c r="N8" s="16" t="str">
        <f t="shared" si="4"/>
        <v>N/A</v>
      </c>
    </row>
    <row r="9" spans="1:14" ht="18" x14ac:dyDescent="0.35">
      <c r="A9" s="3">
        <v>4</v>
      </c>
      <c r="B9" s="10" t="s">
        <v>7</v>
      </c>
      <c r="C9" s="10" t="s">
        <v>8</v>
      </c>
      <c r="D9" s="3">
        <f>('Lattice Parameters'!D9)^3</f>
        <v>145.19981721600001</v>
      </c>
      <c r="E9" s="3">
        <f>('Lattice Parameters'!G9)^3</f>
        <v>156.43129001947287</v>
      </c>
      <c r="F9" s="12">
        <f t="shared" si="0"/>
        <v>7.7351838444568125E-2</v>
      </c>
      <c r="G9" s="3">
        <f>('Lattice Parameters'!M9)^3</f>
        <v>154.14265683923719</v>
      </c>
      <c r="H9" s="12">
        <f t="shared" si="1"/>
        <v>6.1589882099739569E-2</v>
      </c>
      <c r="I9" s="3">
        <f>('Lattice Parameters'!S9)^3</f>
        <v>164.58866533082571</v>
      </c>
      <c r="J9" s="12">
        <f t="shared" si="2"/>
        <v>0.13353217990614091</v>
      </c>
      <c r="K9" s="3">
        <f>('Lattice Parameters'!Y9)^3</f>
        <v>159.31863677076166</v>
      </c>
      <c r="L9" s="12">
        <f t="shared" si="3"/>
        <v>9.7237171681548412E-2</v>
      </c>
      <c r="M9" s="3">
        <f>('Lattice Parameters'!AE9)^3</f>
        <v>162.4410086863252</v>
      </c>
      <c r="N9" s="12">
        <f t="shared" si="4"/>
        <v>0.11874113756408594</v>
      </c>
    </row>
    <row r="10" spans="1:14" x14ac:dyDescent="0.25">
      <c r="A10" s="3"/>
      <c r="B10" s="10"/>
      <c r="C10" s="10"/>
      <c r="D10" s="10"/>
      <c r="E10" s="3"/>
      <c r="F10" s="12"/>
      <c r="G10" s="3"/>
      <c r="H10" s="12"/>
      <c r="I10" s="3"/>
      <c r="J10" s="12"/>
      <c r="K10" s="3"/>
      <c r="L10" s="12"/>
      <c r="M10" s="10"/>
      <c r="N10" s="12"/>
    </row>
    <row r="11" spans="1:14" x14ac:dyDescent="0.25">
      <c r="A11" s="3"/>
      <c r="B11" s="10"/>
      <c r="C11" s="10"/>
      <c r="D11" s="10"/>
      <c r="E11" s="3"/>
      <c r="F11" s="12"/>
      <c r="G11" s="3"/>
      <c r="H11" s="12"/>
      <c r="I11" s="3"/>
      <c r="J11" s="12"/>
      <c r="K11" s="3"/>
      <c r="L11" s="12"/>
      <c r="M11" s="10"/>
      <c r="N11" s="12"/>
    </row>
    <row r="12" spans="1:14" x14ac:dyDescent="0.25">
      <c r="A12" s="3"/>
      <c r="B12" s="10"/>
      <c r="C12" s="10"/>
      <c r="D12" s="10"/>
      <c r="E12" s="3" t="s">
        <v>70</v>
      </c>
      <c r="F12" s="13">
        <f>AVERAGE(F6:F9)</f>
        <v>3.8701096591805137E-2</v>
      </c>
      <c r="G12" s="3" t="s">
        <v>70</v>
      </c>
      <c r="H12" s="13">
        <f>AVERAGE(H6:H9)</f>
        <v>7.7234272687670247E-2</v>
      </c>
      <c r="I12" s="3" t="s">
        <v>70</v>
      </c>
      <c r="J12" s="13">
        <f>AVERAGE(J6:J9)</f>
        <v>0.19088642244276322</v>
      </c>
      <c r="K12" s="3" t="s">
        <v>70</v>
      </c>
      <c r="L12" s="13">
        <f>AVERAGE(L6:L9)</f>
        <v>5.1044910887564895E-2</v>
      </c>
      <c r="M12" s="3" t="s">
        <v>70</v>
      </c>
      <c r="N12" s="13">
        <f>AVERAGE(N6:N9)</f>
        <v>4.946135847491958E-2</v>
      </c>
    </row>
    <row r="13" spans="1:14" x14ac:dyDescent="0.25">
      <c r="A13" s="3"/>
      <c r="B13" s="9" t="s">
        <v>9</v>
      </c>
      <c r="C13" s="10"/>
      <c r="D13" s="10"/>
      <c r="E13" s="3"/>
      <c r="F13" s="12"/>
      <c r="G13" s="3"/>
      <c r="H13" s="12"/>
      <c r="I13" s="3"/>
      <c r="J13" s="12"/>
      <c r="K13" s="3"/>
      <c r="L13" s="12"/>
      <c r="M13" s="10"/>
      <c r="N13" s="12"/>
    </row>
    <row r="14" spans="1:14" x14ac:dyDescent="0.25">
      <c r="A14" s="3"/>
      <c r="B14" s="10"/>
      <c r="C14" s="10"/>
      <c r="D14" s="3"/>
      <c r="E14" s="3"/>
      <c r="F14" s="12"/>
      <c r="G14" s="3"/>
      <c r="H14" s="12"/>
      <c r="I14" s="3"/>
      <c r="J14" s="12"/>
      <c r="K14" s="3"/>
      <c r="L14" s="12"/>
      <c r="M14" s="3"/>
      <c r="N14" s="12"/>
    </row>
    <row r="15" spans="1:14" x14ac:dyDescent="0.25">
      <c r="A15" s="3">
        <v>5</v>
      </c>
      <c r="B15" s="10" t="s">
        <v>10</v>
      </c>
      <c r="C15" s="10" t="s">
        <v>11</v>
      </c>
      <c r="D15" s="3">
        <f>'Lattice Parameters'!D15^3</f>
        <v>74.687606336896991</v>
      </c>
      <c r="E15" s="3">
        <f>('Lattice Parameters'!G15)^3</f>
        <v>74.482104021720829</v>
      </c>
      <c r="F15" s="12">
        <f t="shared" si="0"/>
        <v>2.7514915158639904E-3</v>
      </c>
      <c r="G15" s="3">
        <f>('Lattice Parameters'!M15)^3</f>
        <v>72.636828471240818</v>
      </c>
      <c r="H15" s="12">
        <f t="shared" si="1"/>
        <v>2.7458074588782907E-2</v>
      </c>
      <c r="I15" s="3">
        <f>('Lattice Parameters'!S15)^3</f>
        <v>79.470062701576992</v>
      </c>
      <c r="J15" s="12">
        <f t="shared" si="2"/>
        <v>6.4032797397570146E-2</v>
      </c>
      <c r="K15" s="3">
        <f>('Lattice Parameters'!Y15)^3</f>
        <v>76.376459611543339</v>
      </c>
      <c r="L15" s="12">
        <f>IF(ISTEXT(K15), "N/A",IF(D15=0,"No data",ABS((K15-D15)/D15)))</f>
        <v>2.261222922352547E-2</v>
      </c>
      <c r="M15" s="3">
        <f>('Lattice Parameters'!AE15)^3</f>
        <v>76.117209272000011</v>
      </c>
      <c r="N15" s="12">
        <f t="shared" si="4"/>
        <v>1.9141099912272471E-2</v>
      </c>
    </row>
    <row r="16" spans="1:14" ht="18" x14ac:dyDescent="0.35">
      <c r="A16" s="3">
        <v>6</v>
      </c>
      <c r="B16" s="3" t="s">
        <v>12</v>
      </c>
      <c r="C16" s="10" t="s">
        <v>13</v>
      </c>
      <c r="D16" s="34">
        <f>'Lattice Parameters'!D16^3</f>
        <v>68.16731412499999</v>
      </c>
      <c r="E16" s="34">
        <f>'Lattice Parameters'!G16^3</f>
        <v>69.30123328659252</v>
      </c>
      <c r="F16" s="12">
        <f t="shared" si="0"/>
        <v>1.6634352932158016E-2</v>
      </c>
      <c r="G16" s="34">
        <f>'Lattice Parameters'!M16^3</f>
        <v>63.204836075409155</v>
      </c>
      <c r="H16" s="12">
        <f t="shared" si="1"/>
        <v>7.2798497539319565E-2</v>
      </c>
      <c r="I16" s="34">
        <f>'Lattice Parameters'!S16^3</f>
        <v>73.324357211012625</v>
      </c>
      <c r="J16" s="12">
        <f t="shared" si="2"/>
        <v>7.5652725242424029E-2</v>
      </c>
      <c r="K16" s="34">
        <f>'Lattice Parameters'!Y16^3</f>
        <v>70.297881425915008</v>
      </c>
      <c r="L16" s="12">
        <f t="shared" si="3"/>
        <v>3.1254969163199649E-2</v>
      </c>
      <c r="M16" s="5" t="s">
        <v>86</v>
      </c>
      <c r="N16" s="16" t="str">
        <f t="shared" si="4"/>
        <v>N/A</v>
      </c>
    </row>
    <row r="17" spans="1:16" ht="18" x14ac:dyDescent="0.35">
      <c r="A17" s="3">
        <v>7</v>
      </c>
      <c r="B17" s="3" t="s">
        <v>14</v>
      </c>
      <c r="C17" s="10" t="s">
        <v>15</v>
      </c>
      <c r="D17" s="34">
        <f>'Lattice Parameters'!D17^3</f>
        <v>65.013301260999995</v>
      </c>
      <c r="E17" s="34">
        <f>'Lattice Parameters'!G17^3</f>
        <v>62.9659871868691</v>
      </c>
      <c r="F17" s="12">
        <f t="shared" si="0"/>
        <v>3.1490695510320632E-2</v>
      </c>
      <c r="G17" s="34">
        <f>'Lattice Parameters'!M17^3</f>
        <v>62.392686443056363</v>
      </c>
      <c r="H17" s="12">
        <f t="shared" si="1"/>
        <v>4.0308902441717413E-2</v>
      </c>
      <c r="I17" s="34">
        <f>'Lattice Parameters'!S17^3</f>
        <v>67.309129133639956</v>
      </c>
      <c r="J17" s="12">
        <f t="shared" si="2"/>
        <v>3.5313202500257837E-2</v>
      </c>
      <c r="K17" s="34">
        <f>'Lattice Parameters'!Y17^3</f>
        <v>66.386930180563738</v>
      </c>
      <c r="L17" s="12">
        <f t="shared" si="3"/>
        <v>2.1128428997155869E-2</v>
      </c>
      <c r="M17" s="34">
        <f>'Lattice Parameters'!AE17^3</f>
        <v>66.919558911702651</v>
      </c>
      <c r="N17" s="12">
        <f t="shared" si="4"/>
        <v>2.9321040675197599E-2</v>
      </c>
    </row>
    <row r="18" spans="1:16" x14ac:dyDescent="0.25">
      <c r="A18" s="3">
        <v>8</v>
      </c>
      <c r="B18" s="10" t="s">
        <v>16</v>
      </c>
      <c r="C18" s="10" t="s">
        <v>17</v>
      </c>
      <c r="D18" s="3">
        <f>'Lattice Parameters'!D18^3</f>
        <v>179.41568704920104</v>
      </c>
      <c r="E18" s="3">
        <f>('Lattice Parameters'!G18)^3</f>
        <v>163.18478490968428</v>
      </c>
      <c r="F18" s="12">
        <f t="shared" si="0"/>
        <v>9.0465345625356436E-2</v>
      </c>
      <c r="G18" s="3">
        <f>('Lattice Parameters'!M18)^3</f>
        <v>152.56888815137904</v>
      </c>
      <c r="H18" s="12">
        <f t="shared" si="1"/>
        <v>0.14963462414777487</v>
      </c>
      <c r="I18" s="3">
        <f>('Lattice Parameters'!S18)^3</f>
        <v>184.69410984725209</v>
      </c>
      <c r="J18" s="12">
        <f t="shared" si="2"/>
        <v>2.9420074046276428E-2</v>
      </c>
      <c r="K18" s="3">
        <f>('Lattice Parameters'!Y18)^3</f>
        <v>181.03332839300001</v>
      </c>
      <c r="L18" s="12">
        <f t="shared" si="3"/>
        <v>9.0161644748229883E-3</v>
      </c>
      <c r="M18" s="3">
        <f>('Lattice Parameters'!AE18)^3</f>
        <v>156.74897374310649</v>
      </c>
      <c r="N18" s="12">
        <f t="shared" si="4"/>
        <v>0.12633629577707256</v>
      </c>
      <c r="O18" s="26"/>
      <c r="P18" s="26"/>
    </row>
    <row r="19" spans="1:16" x14ac:dyDescent="0.25">
      <c r="A19" s="4">
        <v>9</v>
      </c>
      <c r="B19" s="10" t="s">
        <v>18</v>
      </c>
      <c r="C19" s="10" t="s">
        <v>19</v>
      </c>
      <c r="D19" s="3">
        <f>'Lattice Parameters'!D19*'Lattice Parameters'!E19*'Lattice Parameters'!F19</f>
        <v>163.01382462426054</v>
      </c>
      <c r="E19" s="3">
        <f>('Lattice Parameters'!G19)^3</f>
        <v>120.15858547064694</v>
      </c>
      <c r="F19" s="12">
        <f t="shared" si="0"/>
        <v>0.26289328069194728</v>
      </c>
      <c r="G19" s="3">
        <f>('Lattice Parameters'!M19)^3</f>
        <v>119.46441072373477</v>
      </c>
      <c r="H19" s="12">
        <f t="shared" si="1"/>
        <v>0.26715166030184978</v>
      </c>
      <c r="I19" s="3">
        <f>('Lattice Parameters'!S19)^3</f>
        <v>191.09023608471338</v>
      </c>
      <c r="J19" s="12">
        <f t="shared" si="2"/>
        <v>0.17223331533486622</v>
      </c>
      <c r="K19" s="3">
        <f>('Lattice Parameters'!Y19)^3</f>
        <v>163.01382462426054</v>
      </c>
      <c r="L19" s="12">
        <f t="shared" si="3"/>
        <v>0</v>
      </c>
      <c r="M19" s="3">
        <f>('Lattice Parameters'!AE19)^3</f>
        <v>172.77397846169367</v>
      </c>
      <c r="N19" s="12">
        <f t="shared" si="4"/>
        <v>5.9873166339909197E-2</v>
      </c>
      <c r="O19" s="26"/>
      <c r="P19" s="26"/>
    </row>
    <row r="20" spans="1:16" x14ac:dyDescent="0.25">
      <c r="A20" s="3"/>
      <c r="B20" s="10"/>
      <c r="C20" s="10"/>
      <c r="D20" s="3"/>
      <c r="E20" s="3"/>
      <c r="F20" s="12"/>
      <c r="G20" s="3"/>
      <c r="H20" s="12"/>
      <c r="I20" s="3"/>
      <c r="J20" s="12"/>
      <c r="K20" s="3"/>
      <c r="L20" s="12"/>
      <c r="M20" s="3"/>
      <c r="N20" s="12"/>
      <c r="O20" s="26"/>
      <c r="P20" s="26"/>
    </row>
    <row r="21" spans="1:16" x14ac:dyDescent="0.25">
      <c r="A21" s="3"/>
      <c r="B21" s="10"/>
      <c r="C21" s="10"/>
      <c r="D21" s="10"/>
      <c r="E21" s="3"/>
      <c r="F21" s="12"/>
      <c r="G21" s="3"/>
      <c r="H21" s="12"/>
      <c r="I21" s="3"/>
      <c r="J21" s="12"/>
      <c r="K21" s="3"/>
      <c r="L21" s="12"/>
      <c r="M21" s="10"/>
      <c r="N21" s="12"/>
    </row>
    <row r="22" spans="1:16" x14ac:dyDescent="0.25">
      <c r="A22" s="3"/>
      <c r="B22" s="10"/>
      <c r="C22" s="10"/>
      <c r="D22" s="10"/>
      <c r="E22" s="3" t="s">
        <v>70</v>
      </c>
      <c r="F22" s="13">
        <f>AVERAGE(F15:F19)</f>
        <v>8.0847033255129278E-2</v>
      </c>
      <c r="G22" s="3" t="s">
        <v>70</v>
      </c>
      <c r="H22" s="13">
        <f>AVERAGE(H15:H19)</f>
        <v>0.11147035180388891</v>
      </c>
      <c r="I22" s="3" t="s">
        <v>70</v>
      </c>
      <c r="J22" s="13">
        <f>AVERAGE(J15:J19)</f>
        <v>7.5330422904278924E-2</v>
      </c>
      <c r="K22" s="3" t="s">
        <v>70</v>
      </c>
      <c r="L22" s="13">
        <f>AVERAGE(L15:L19)</f>
        <v>1.6802358371740798E-2</v>
      </c>
      <c r="M22" s="3" t="s">
        <v>70</v>
      </c>
      <c r="N22" s="13">
        <f>AVERAGE(N15:N19)</f>
        <v>5.8667900676112952E-2</v>
      </c>
    </row>
    <row r="23" spans="1:16" x14ac:dyDescent="0.25">
      <c r="A23" s="3"/>
      <c r="B23" s="9" t="s">
        <v>20</v>
      </c>
      <c r="C23" s="10"/>
      <c r="D23" s="10"/>
      <c r="E23" s="3"/>
      <c r="F23" s="12"/>
      <c r="G23" s="3"/>
      <c r="H23" s="12"/>
      <c r="I23" s="3"/>
      <c r="J23" s="12"/>
      <c r="K23" s="3"/>
      <c r="L23" s="12"/>
      <c r="M23" s="10"/>
      <c r="N23" s="12"/>
    </row>
    <row r="24" spans="1:16" x14ac:dyDescent="0.25">
      <c r="A24" s="3"/>
      <c r="B24" s="10"/>
      <c r="C24" s="3"/>
      <c r="D24" s="3"/>
      <c r="E24" s="3"/>
      <c r="F24" s="12"/>
      <c r="G24" s="3"/>
      <c r="H24" s="12"/>
      <c r="I24" s="3"/>
      <c r="J24" s="12"/>
      <c r="K24" s="3"/>
      <c r="L24" s="12"/>
      <c r="M24" s="3"/>
      <c r="N24" s="12"/>
      <c r="O24" s="26"/>
    </row>
    <row r="25" spans="1:16" x14ac:dyDescent="0.25">
      <c r="A25" s="3">
        <v>10</v>
      </c>
      <c r="B25" s="10" t="s">
        <v>21</v>
      </c>
      <c r="C25" s="3" t="s">
        <v>22</v>
      </c>
      <c r="D25" s="3">
        <f>'Lattice Parameters'!D25^3</f>
        <v>47.238105042093778</v>
      </c>
      <c r="E25" s="3">
        <f>('Lattice Parameters'!G25)^3</f>
        <v>43.615769209027917</v>
      </c>
      <c r="F25" s="12">
        <f t="shared" si="0"/>
        <v>7.6682496680127304E-2</v>
      </c>
      <c r="G25" s="3">
        <f>('Lattice Parameters'!M25)^3</f>
        <v>42.96064771716356</v>
      </c>
      <c r="H25" s="12">
        <f t="shared" si="1"/>
        <v>9.0550993125541018E-2</v>
      </c>
      <c r="I25" s="3">
        <f>('Lattice Parameters'!S25)^3</f>
        <v>48.079718843693627</v>
      </c>
      <c r="J25" s="12">
        <f t="shared" si="2"/>
        <v>1.7816417505526271E-2</v>
      </c>
      <c r="K25" s="3">
        <f>('Lattice Parameters'!Y25)^3</f>
        <v>45.654625844892998</v>
      </c>
      <c r="L25" s="12">
        <f>IF(ISTEXT(K25), "N/A",IF(D25=0,"No data",ABS((K25-D25)/D25)))</f>
        <v>3.3521226048118268E-2</v>
      </c>
      <c r="M25" s="3">
        <f>('Lattice Parameters'!AE25)^3</f>
        <v>44.700246857687141</v>
      </c>
      <c r="N25" s="12">
        <f t="shared" si="4"/>
        <v>5.3724809285748389E-2</v>
      </c>
      <c r="O25" s="26"/>
    </row>
    <row r="26" spans="1:16" x14ac:dyDescent="0.25">
      <c r="A26" s="3">
        <v>11</v>
      </c>
      <c r="B26" s="3" t="s">
        <v>23</v>
      </c>
      <c r="C26" s="10" t="s">
        <v>24</v>
      </c>
      <c r="D26" s="10">
        <f>'Lattice Parameters'!D26^3</f>
        <v>31.211245009124998</v>
      </c>
      <c r="E26" s="34">
        <f>'Lattice Parameters'!G26^3</f>
        <v>29.752442106873854</v>
      </c>
      <c r="F26" s="12">
        <f t="shared" si="0"/>
        <v>4.6739657512048761E-2</v>
      </c>
      <c r="G26" s="34">
        <f>'Lattice Parameters'!M26^3</f>
        <v>29.452414010403931</v>
      </c>
      <c r="H26" s="12">
        <f t="shared" si="1"/>
        <v>5.6352478031775094E-2</v>
      </c>
      <c r="I26" s="34">
        <f>'Lattice Parameters'!S26^3</f>
        <v>32.42254593460143</v>
      </c>
      <c r="J26" s="12">
        <f t="shared" si="2"/>
        <v>3.8809759915770549E-2</v>
      </c>
      <c r="K26" s="5" t="s">
        <v>84</v>
      </c>
      <c r="L26" s="16" t="str">
        <f>IF(ISTEXT(K26), "N/A",IF(D26=0,"No data",ABS((K26-D26)/D26)))</f>
        <v>N/A</v>
      </c>
      <c r="M26" s="34">
        <f>'Lattice Parameters'!AE26^3</f>
        <v>30.832217749908068</v>
      </c>
      <c r="N26" s="12">
        <f t="shared" si="4"/>
        <v>1.2143932710986573E-2</v>
      </c>
    </row>
    <row r="27" spans="1:16" x14ac:dyDescent="0.25">
      <c r="A27" s="3">
        <v>12</v>
      </c>
      <c r="B27" s="3" t="s">
        <v>25</v>
      </c>
      <c r="C27" s="10" t="s">
        <v>26</v>
      </c>
      <c r="D27" s="34">
        <f>'Lattice Parameters'!D27^3</f>
        <v>26.434297496068996</v>
      </c>
      <c r="E27" s="34">
        <f>'Lattice Parameters'!G27^3</f>
        <v>23.791752991232578</v>
      </c>
      <c r="F27" s="12">
        <f t="shared" si="0"/>
        <v>9.9966511507611946E-2</v>
      </c>
      <c r="G27" s="34">
        <f>'Lattice Parameters'!M27^3</f>
        <v>22.913079771989949</v>
      </c>
      <c r="H27" s="12">
        <f t="shared" si="1"/>
        <v>0.13320640446763082</v>
      </c>
      <c r="I27" s="34">
        <f>'Lattice Parameters'!S27^3</f>
        <v>25.514904339146668</v>
      </c>
      <c r="J27" s="12">
        <f t="shared" si="2"/>
        <v>3.4780313608071121E-2</v>
      </c>
      <c r="K27" s="34">
        <f>'Lattice Parameters'!Y27^3</f>
        <v>25.216625017066523</v>
      </c>
      <c r="L27" s="12">
        <f t="shared" ref="L27:L48" si="5">IF(ISTEXT(K27), "N/A",IF(D27=0,"No data",ABS((K27-D27)/D27)))</f>
        <v>4.6064113456525627E-2</v>
      </c>
      <c r="M27" s="34">
        <f>'Lattice Parameters'!AE27^3</f>
        <v>23.902680562986646</v>
      </c>
      <c r="N27" s="12">
        <f t="shared" si="4"/>
        <v>9.5770161225537526E-2</v>
      </c>
    </row>
    <row r="28" spans="1:16" ht="18" x14ac:dyDescent="0.35">
      <c r="A28" s="3">
        <v>13</v>
      </c>
      <c r="B28" s="3" t="s">
        <v>27</v>
      </c>
      <c r="C28" s="10" t="s">
        <v>28</v>
      </c>
      <c r="D28" s="34">
        <f>'Lattice Parameters'!D28^3</f>
        <v>300.95157739874395</v>
      </c>
      <c r="E28" s="34">
        <f>'Lattice Parameters'!G28^3</f>
        <v>279.45932585779491</v>
      </c>
      <c r="F28" s="12">
        <f t="shared" si="0"/>
        <v>7.1414317634471189E-2</v>
      </c>
      <c r="G28" s="34">
        <f>'Lattice Parameters'!M28^3</f>
        <v>277.48063211780845</v>
      </c>
      <c r="H28" s="12">
        <f t="shared" si="1"/>
        <v>7.7989108692518364E-2</v>
      </c>
      <c r="I28" s="34">
        <f>'Lattice Parameters'!S28^3</f>
        <v>308.93592907983367</v>
      </c>
      <c r="J28" s="12">
        <f t="shared" si="2"/>
        <v>2.6530353321627228E-2</v>
      </c>
      <c r="K28" s="5" t="s">
        <v>85</v>
      </c>
      <c r="L28" s="16" t="str">
        <f t="shared" si="5"/>
        <v>N/A</v>
      </c>
      <c r="M28" s="5" t="s">
        <v>85</v>
      </c>
      <c r="N28" s="16" t="str">
        <f t="shared" si="4"/>
        <v>N/A</v>
      </c>
    </row>
    <row r="29" spans="1:16" x14ac:dyDescent="0.25">
      <c r="A29" s="3"/>
      <c r="B29" s="10"/>
      <c r="C29" s="10"/>
      <c r="D29" s="10"/>
      <c r="E29" s="3"/>
      <c r="F29" s="12"/>
      <c r="G29" s="3"/>
      <c r="H29" s="12"/>
      <c r="I29" s="10"/>
      <c r="J29" s="12"/>
      <c r="K29" s="10"/>
      <c r="L29" s="12"/>
      <c r="M29" s="10"/>
      <c r="N29" s="12"/>
    </row>
    <row r="30" spans="1:16" x14ac:dyDescent="0.25">
      <c r="A30" s="3"/>
      <c r="B30" s="10"/>
      <c r="C30" s="10"/>
      <c r="D30" s="10"/>
      <c r="E30" s="3"/>
      <c r="F30" s="12"/>
      <c r="G30" s="3"/>
      <c r="H30" s="12"/>
      <c r="I30" s="10"/>
      <c r="J30" s="12"/>
      <c r="K30" s="10"/>
      <c r="L30" s="12"/>
      <c r="M30" s="10"/>
      <c r="N30" s="12"/>
    </row>
    <row r="31" spans="1:16" x14ac:dyDescent="0.25">
      <c r="A31" s="3"/>
      <c r="B31" s="10"/>
      <c r="C31" s="10"/>
      <c r="D31" s="10"/>
      <c r="E31" s="3" t="s">
        <v>70</v>
      </c>
      <c r="F31" s="13">
        <f>AVERAGE(F25:F28)</f>
        <v>7.3700745833564799E-2</v>
      </c>
      <c r="G31" s="3" t="s">
        <v>70</v>
      </c>
      <c r="H31" s="13">
        <f>AVERAGE(H25:H28)</f>
        <v>8.9524746079366321E-2</v>
      </c>
      <c r="I31" s="3" t="s">
        <v>70</v>
      </c>
      <c r="J31" s="13">
        <f>AVERAGE(J25:J28)</f>
        <v>2.9484211087748791E-2</v>
      </c>
      <c r="K31" s="3" t="s">
        <v>70</v>
      </c>
      <c r="L31" s="13">
        <f>AVERAGE(L25:L28)</f>
        <v>3.9792669752321944E-2</v>
      </c>
      <c r="M31" s="3" t="s">
        <v>70</v>
      </c>
      <c r="N31" s="13">
        <f>AVERAGE(N25:N28)</f>
        <v>5.387963440742416E-2</v>
      </c>
    </row>
    <row r="32" spans="1:16" x14ac:dyDescent="0.25">
      <c r="A32" s="3"/>
      <c r="B32" s="9" t="s">
        <v>29</v>
      </c>
      <c r="C32" s="10"/>
      <c r="D32" s="10"/>
      <c r="E32" s="3"/>
      <c r="F32" s="12"/>
      <c r="G32" s="3"/>
      <c r="H32" s="12"/>
      <c r="I32" s="10"/>
      <c r="J32" s="12"/>
      <c r="K32" s="10"/>
      <c r="L32" s="12"/>
      <c r="M32" s="10"/>
      <c r="N32" s="12"/>
    </row>
    <row r="33" spans="1:16" x14ac:dyDescent="0.25">
      <c r="A33" s="3"/>
      <c r="B33" s="10"/>
      <c r="C33" s="10"/>
      <c r="D33" s="10"/>
      <c r="E33" s="3"/>
      <c r="F33" s="12"/>
      <c r="G33" s="3"/>
      <c r="H33" s="12"/>
      <c r="I33" s="10"/>
      <c r="J33" s="12"/>
      <c r="K33" s="10"/>
      <c r="L33" s="12"/>
      <c r="M33" s="10"/>
      <c r="N33" s="12"/>
    </row>
    <row r="34" spans="1:16" ht="18" x14ac:dyDescent="0.35">
      <c r="A34" s="3">
        <v>14</v>
      </c>
      <c r="B34" s="3" t="s">
        <v>30</v>
      </c>
      <c r="C34" s="10" t="s">
        <v>31</v>
      </c>
      <c r="D34" s="3">
        <f>'Lattice Parameters'!D34*'Lattice Parameters'!E34*'Lattice Parameters'!F34*COS(RADIANS('Lattice Angles'!E34)-PI()/2)</f>
        <v>466.6026063711688</v>
      </c>
      <c r="E34" s="3">
        <f>'Lattice Parameters'!G34*'Lattice Parameters'!I34*'Lattice Parameters'!K34*COS(RADIANS('Lattice Angles'!I34)-PI()/2)</f>
        <v>428.85621857574267</v>
      </c>
      <c r="F34" s="12">
        <f t="shared" si="0"/>
        <v>8.0896221495599566E-2</v>
      </c>
      <c r="G34" s="3">
        <f>'Lattice Parameters'!M34*'Lattice Parameters'!O34*'Lattice Parameters'!Q34*COS(RADIANS('Lattice Angles'!O34)-PI()/2)</f>
        <v>413.26780949383777</v>
      </c>
      <c r="H34" s="12">
        <f t="shared" si="1"/>
        <v>0.11430454127147492</v>
      </c>
      <c r="I34" s="3">
        <f>'Lattice Parameters'!S34*'Lattice Parameters'!U34*'Lattice Parameters'!W34*COS(RADIANS('Lattice Angles'!U34)-PI()/2)</f>
        <v>703.87962801013964</v>
      </c>
      <c r="J34" s="12">
        <f t="shared" si="2"/>
        <v>0.50852056632153453</v>
      </c>
      <c r="K34" s="3">
        <f>'Lattice Parameters'!Y34*'Lattice Parameters'!AA34*'Lattice Parameters'!AC34*COS(RADIANS('Lattice Angles'!AA34)-PI()/2)</f>
        <v>516.75882947036996</v>
      </c>
      <c r="L34" s="12">
        <f t="shared" si="5"/>
        <v>0.10749237662702496</v>
      </c>
      <c r="M34" s="3">
        <f>'Lattice Parameters'!AE34*'Lattice Parameters'!AG34*'Lattice Parameters'!AI34*COS(RADIANS('Lattice Angles'!AG34)-PI()/2)</f>
        <v>545.55757786741083</v>
      </c>
      <c r="N34" s="12">
        <f t="shared" si="4"/>
        <v>0.16921245277707608</v>
      </c>
      <c r="O34" s="26"/>
      <c r="P34" s="26"/>
    </row>
    <row r="35" spans="1:16" x14ac:dyDescent="0.25">
      <c r="A35" s="3">
        <v>15</v>
      </c>
      <c r="B35" s="10" t="s">
        <v>32</v>
      </c>
      <c r="C35" s="10" t="s">
        <v>33</v>
      </c>
      <c r="D35" s="3">
        <f>'Lattice Parameters'!D35*'Lattice Parameters'!E35*'Lattice Parameters'!F35</f>
        <v>324.96447345519459</v>
      </c>
      <c r="E35" s="3">
        <f>'Lattice Parameters'!G35*'Lattice Parameters'!I35*'Lattice Parameters'!K35</f>
        <v>294.07858106281668</v>
      </c>
      <c r="F35" s="12">
        <f t="shared" si="0"/>
        <v>9.504390453511033E-2</v>
      </c>
      <c r="G35" s="3">
        <f>'Lattice Parameters'!M35*'Lattice Parameters'!O35*'Lattice Parameters'!Q35</f>
        <v>289.13014755870734</v>
      </c>
      <c r="H35" s="12">
        <f t="shared" si="1"/>
        <v>0.11027151834622936</v>
      </c>
      <c r="I35" s="3">
        <f>'Lattice Parameters'!S35*'Lattice Parameters'!U35*'Lattice Parameters'!W35</f>
        <v>388.54836267891369</v>
      </c>
      <c r="J35" s="12">
        <f t="shared" si="2"/>
        <v>0.19566412459694893</v>
      </c>
      <c r="K35" s="3">
        <f>'Lattice Parameters'!Y35*'Lattice Parameters'!AA35*'Lattice Parameters'!AC35</f>
        <v>311.69580796697574</v>
      </c>
      <c r="L35" s="12">
        <f t="shared" si="5"/>
        <v>4.0831126390953973E-2</v>
      </c>
      <c r="M35" s="3">
        <f>'Lattice Parameters'!AE35*'Lattice Parameters'!AG35*'Lattice Parameters'!AI35</f>
        <v>338.50806066107202</v>
      </c>
      <c r="N35" s="12">
        <f t="shared" si="4"/>
        <v>4.1677131847290348E-2</v>
      </c>
      <c r="O35" s="26"/>
      <c r="P35" s="26"/>
    </row>
    <row r="36" spans="1:16" ht="18" x14ac:dyDescent="0.35">
      <c r="A36" s="3">
        <v>16</v>
      </c>
      <c r="B36" s="3" t="s">
        <v>34</v>
      </c>
      <c r="C36" s="10" t="s">
        <v>35</v>
      </c>
      <c r="D36" s="3">
        <f>('Lattice Parameters'!D36)^3</f>
        <v>179.78812998400002</v>
      </c>
      <c r="E36" s="3">
        <f>('Lattice Parameters'!G36)^3</f>
        <v>155.91007128299148</v>
      </c>
      <c r="F36" s="12">
        <f t="shared" si="0"/>
        <v>0.13281220903256258</v>
      </c>
      <c r="G36" s="3">
        <f>('Lattice Parameters'!M36)^3</f>
        <v>143.49833714913015</v>
      </c>
      <c r="H36" s="12">
        <f t="shared" si="1"/>
        <v>0.2018475459870428</v>
      </c>
      <c r="I36" s="3">
        <f>('Lattice Parameters'!S36)^3</f>
        <v>338.92946232035041</v>
      </c>
      <c r="J36" s="12">
        <f t="shared" si="2"/>
        <v>0.88516039602009844</v>
      </c>
      <c r="K36" s="3">
        <f>('Lattice Parameters'!Y36)^3</f>
        <v>227.64394516779322</v>
      </c>
      <c r="L36" s="12">
        <f t="shared" si="5"/>
        <v>0.2661789473423638</v>
      </c>
      <c r="M36" s="3">
        <f>('Lattice Parameters'!AE36)^3</f>
        <v>221.61877602848392</v>
      </c>
      <c r="N36" s="12">
        <f t="shared" si="4"/>
        <v>0.23266633925280025</v>
      </c>
      <c r="O36" s="26"/>
      <c r="P36" s="26"/>
    </row>
    <row r="37" spans="1:16" ht="18" x14ac:dyDescent="0.35">
      <c r="A37" s="3">
        <v>17</v>
      </c>
      <c r="B37" s="10" t="s">
        <v>36</v>
      </c>
      <c r="C37" s="10" t="s">
        <v>37</v>
      </c>
      <c r="D37" s="3">
        <f>'Lattice Parameters'!D37^3</f>
        <v>194.61790965635097</v>
      </c>
      <c r="E37" s="3">
        <f>('Lattice Parameters'!G37)^3</f>
        <v>179.95130742932119</v>
      </c>
      <c r="F37" s="12">
        <f t="shared" si="0"/>
        <v>7.5361009954980615E-2</v>
      </c>
      <c r="G37" s="3">
        <f>('Lattice Parameters'!M37)^3</f>
        <v>175.34819640344682</v>
      </c>
      <c r="H37" s="12">
        <f t="shared" si="1"/>
        <v>9.9013052225922535E-2</v>
      </c>
      <c r="I37" s="3">
        <f>('Lattice Parameters'!S37)^3</f>
        <v>264.28471799726316</v>
      </c>
      <c r="J37" s="12">
        <f t="shared" si="2"/>
        <v>0.35796709801234239</v>
      </c>
      <c r="K37" s="3">
        <f>('Lattice Parameters'!Y37)^3</f>
        <v>203.01506087489207</v>
      </c>
      <c r="L37" s="12">
        <f t="shared" si="5"/>
        <v>4.3146857518758026E-2</v>
      </c>
      <c r="M37" s="3">
        <f>('Lattice Parameters'!AE37)^3</f>
        <v>202.96573836083203</v>
      </c>
      <c r="N37" s="12">
        <f t="shared" si="4"/>
        <v>4.2893424963927236E-2</v>
      </c>
      <c r="O37" s="26"/>
      <c r="P37" s="26"/>
    </row>
    <row r="38" spans="1:16" x14ac:dyDescent="0.25">
      <c r="A38" s="3"/>
      <c r="B38" s="10"/>
      <c r="C38" s="10"/>
      <c r="D38" s="3"/>
      <c r="E38" s="3"/>
      <c r="F38" s="12"/>
      <c r="G38" s="3"/>
      <c r="H38" s="12"/>
      <c r="I38" s="3"/>
      <c r="J38" s="12"/>
      <c r="K38" s="3"/>
      <c r="L38" s="12"/>
      <c r="M38" s="3"/>
      <c r="N38" s="12"/>
      <c r="O38" s="26"/>
      <c r="P38" s="26"/>
    </row>
    <row r="39" spans="1:16" x14ac:dyDescent="0.25">
      <c r="A39" s="3"/>
      <c r="B39" s="10"/>
      <c r="C39" s="10"/>
      <c r="D39" s="10"/>
      <c r="E39" s="3"/>
      <c r="F39" s="12"/>
      <c r="G39" s="3"/>
      <c r="H39" s="12"/>
      <c r="I39" s="10"/>
      <c r="J39" s="12"/>
      <c r="K39" s="10"/>
      <c r="L39" s="12"/>
      <c r="M39" s="3"/>
      <c r="N39" s="12"/>
    </row>
    <row r="40" spans="1:16" x14ac:dyDescent="0.25">
      <c r="A40" s="3"/>
      <c r="B40" s="10"/>
      <c r="C40" s="10"/>
      <c r="D40" s="10"/>
      <c r="E40" s="3" t="s">
        <v>70</v>
      </c>
      <c r="F40" s="13">
        <f>AVERAGE(F34:F37)</f>
        <v>9.6028336254563279E-2</v>
      </c>
      <c r="G40" s="3" t="s">
        <v>70</v>
      </c>
      <c r="H40" s="13">
        <f>AVERAGE(H34:H37)</f>
        <v>0.1313591644576674</v>
      </c>
      <c r="I40" s="3" t="s">
        <v>70</v>
      </c>
      <c r="J40" s="13">
        <f>AVERAGE(J34:J37)</f>
        <v>0.48682804623773107</v>
      </c>
      <c r="K40" s="3" t="s">
        <v>70</v>
      </c>
      <c r="L40" s="13">
        <f>AVERAGE(L34:L37)</f>
        <v>0.11441232696977519</v>
      </c>
      <c r="M40" s="3" t="s">
        <v>70</v>
      </c>
      <c r="N40" s="13">
        <f>AVERAGE(N34:N37)</f>
        <v>0.12161233721027348</v>
      </c>
    </row>
    <row r="41" spans="1:16" x14ac:dyDescent="0.25">
      <c r="A41" s="3"/>
      <c r="B41" s="21" t="s">
        <v>38</v>
      </c>
      <c r="C41" s="10"/>
      <c r="D41" s="10"/>
      <c r="E41" s="3"/>
      <c r="F41" s="12"/>
      <c r="G41" s="3"/>
      <c r="H41" s="12"/>
      <c r="I41" s="10"/>
      <c r="J41" s="12"/>
      <c r="K41" s="10"/>
      <c r="L41" s="12"/>
      <c r="M41" s="3"/>
      <c r="N41" s="12"/>
    </row>
    <row r="42" spans="1:16" x14ac:dyDescent="0.25">
      <c r="A42" s="3"/>
      <c r="B42" s="3"/>
      <c r="C42" s="10"/>
      <c r="D42" s="3"/>
      <c r="E42" s="3"/>
      <c r="F42" s="12"/>
      <c r="G42" s="3"/>
      <c r="H42" s="12"/>
      <c r="I42" s="3"/>
      <c r="J42" s="12"/>
      <c r="K42" s="3"/>
      <c r="L42" s="12"/>
      <c r="M42" s="3"/>
      <c r="N42" s="12"/>
      <c r="O42" s="26"/>
    </row>
    <row r="43" spans="1:16" ht="18" x14ac:dyDescent="0.35">
      <c r="A43" s="3">
        <v>18</v>
      </c>
      <c r="B43" s="3" t="s">
        <v>39</v>
      </c>
      <c r="C43" s="10" t="s">
        <v>40</v>
      </c>
      <c r="D43" s="3">
        <f>'Lattice Parameters'!D43*'Lattice Parameters'!E43*'Lattice Parameters'!F43*COS(RADIANS('Lattice Angles'!E43)-PI()/2)</f>
        <v>541.78797405140574</v>
      </c>
      <c r="E43" s="3">
        <f>'Lattice Parameters'!G43*'Lattice Parameters'!I43*'Lattice Parameters'!K43*COS(RADIANS('Lattice Angles'!I43)-PI()/2)</f>
        <v>465.84920538855511</v>
      </c>
      <c r="F43" s="12">
        <f t="shared" si="0"/>
        <v>0.14016325998340715</v>
      </c>
      <c r="G43" s="3">
        <f>'Lattice Parameters'!M43*'Lattice Parameters'!O43*'Lattice Parameters'!Q43*COS(RADIANS('Lattice Angles'!O43)-PI()/2)</f>
        <v>451.96403479144323</v>
      </c>
      <c r="H43" s="12">
        <f t="shared" si="1"/>
        <v>0.1657916815470693</v>
      </c>
      <c r="I43" s="3">
        <f>'Lattice Parameters'!S43*'Lattice Parameters'!U43*'Lattice Parameters'!W43*COS(RADIANS('Lattice Angles'!U43)-PI()/2)</f>
        <v>682.16666362965304</v>
      </c>
      <c r="J43" s="12">
        <f t="shared" si="2"/>
        <v>0.2591026311058871</v>
      </c>
      <c r="K43" s="3">
        <f>'Lattice Parameters'!Y43*'Lattice Parameters'!AA43*'Lattice Parameters'!AC43*COS(RADIANS('Lattice Angles'!AA43)-PI()/2)</f>
        <v>512.14934096573268</v>
      </c>
      <c r="L43" s="12">
        <f t="shared" si="5"/>
        <v>5.4705225116091077E-2</v>
      </c>
      <c r="M43" s="3">
        <f>'Lattice Parameters'!AE43*'Lattice Parameters'!AG43*'Lattice Parameters'!AI43*COS(RADIANS('Lattice Angles'!AG43)-PI()/2)</f>
        <v>549.21958275010934</v>
      </c>
      <c r="N43" s="12">
        <f t="shared" si="4"/>
        <v>1.3716821071407679E-2</v>
      </c>
      <c r="O43" s="26"/>
    </row>
    <row r="44" spans="1:16" ht="18" x14ac:dyDescent="0.35">
      <c r="A44" s="3">
        <v>19</v>
      </c>
      <c r="B44" s="3" t="s">
        <v>41</v>
      </c>
      <c r="C44" s="10" t="s">
        <v>42</v>
      </c>
      <c r="D44" s="3">
        <f>('Lattice Parameters'!D44)^3</f>
        <v>694.56488601599995</v>
      </c>
      <c r="E44" s="3">
        <f>('Lattice Parameters'!G44)^3</f>
        <v>625.05181501514778</v>
      </c>
      <c r="F44" s="12">
        <f t="shared" si="0"/>
        <v>0.10008146452605274</v>
      </c>
      <c r="G44" s="3">
        <f>('Lattice Parameters'!M44)^3</f>
        <v>614.11242858578191</v>
      </c>
      <c r="H44" s="12">
        <f t="shared" si="1"/>
        <v>0.11583144937212494</v>
      </c>
      <c r="I44" s="3">
        <f>('Lattice Parameters'!S44)^3</f>
        <v>691.35723870425977</v>
      </c>
      <c r="J44" s="12">
        <f t="shared" si="2"/>
        <v>4.6182111654666687E-3</v>
      </c>
      <c r="K44" s="3">
        <f>('Lattice Parameters'!Y44)^3</f>
        <v>666.819463952364</v>
      </c>
      <c r="L44" s="12">
        <f t="shared" si="5"/>
        <v>3.9946479619467547E-2</v>
      </c>
      <c r="M44" s="3">
        <f>('Lattice Parameters'!AE44)^3</f>
        <v>646.24697931336539</v>
      </c>
      <c r="N44" s="12">
        <f t="shared" si="4"/>
        <v>6.9565720461027616E-2</v>
      </c>
      <c r="O44" s="26"/>
    </row>
    <row r="45" spans="1:16" ht="18" x14ac:dyDescent="0.35">
      <c r="A45" s="3">
        <v>20</v>
      </c>
      <c r="B45" s="3" t="s">
        <v>43</v>
      </c>
      <c r="C45" s="10" t="s">
        <v>44</v>
      </c>
      <c r="D45" s="3">
        <f>'Lattice Parameters'!D45*'Lattice Parameters'!E45*'Lattice Parameters'!F45</f>
        <v>156.70381102522299</v>
      </c>
      <c r="E45" s="3">
        <f>'Lattice Parameters'!G45*'Lattice Parameters'!I45*'Lattice Parameters'!K45</f>
        <v>146.83414017740648</v>
      </c>
      <c r="F45" s="12">
        <f t="shared" si="0"/>
        <v>6.2982966293193013E-2</v>
      </c>
      <c r="G45" s="3">
        <f>'Lattice Parameters'!M45*'Lattice Parameters'!O45*'Lattice Parameters'!Q45</f>
        <v>143.26026602763005</v>
      </c>
      <c r="H45" s="12">
        <f t="shared" si="1"/>
        <v>8.578952170747825E-2</v>
      </c>
      <c r="I45" s="3">
        <f>'Lattice Parameters'!S45*'Lattice Parameters'!U45*'Lattice Parameters'!W45</f>
        <v>163.33620499638869</v>
      </c>
      <c r="J45" s="12">
        <f t="shared" si="2"/>
        <v>4.2324394842561612E-2</v>
      </c>
      <c r="K45" s="3">
        <f>'Lattice Parameters'!Y45*'Lattice Parameters'!AA45*'Lattice Parameters'!AC45</f>
        <v>149.7524707283975</v>
      </c>
      <c r="L45" s="12">
        <f t="shared" si="5"/>
        <v>4.4359739889839739E-2</v>
      </c>
      <c r="M45" s="3">
        <f>'Lattice Parameters'!AE45*'Lattice Parameters'!AG45*'Lattice Parameters'!AI45</f>
        <v>153.42666855618359</v>
      </c>
      <c r="N45" s="12">
        <f t="shared" si="4"/>
        <v>2.0912972362311703E-2</v>
      </c>
      <c r="O45" s="26"/>
    </row>
    <row r="46" spans="1:16" x14ac:dyDescent="0.25">
      <c r="A46" s="3">
        <v>21</v>
      </c>
      <c r="B46" s="3" t="s">
        <v>45</v>
      </c>
      <c r="C46" s="10" t="s">
        <v>46</v>
      </c>
      <c r="D46" s="3">
        <f>('Lattice Parameters'!D46)^3</f>
        <v>36.396323144</v>
      </c>
      <c r="E46" s="3">
        <f>'Lattice Parameters'!G46^3</f>
        <v>35.681767862921262</v>
      </c>
      <c r="F46" s="12">
        <f t="shared" si="0"/>
        <v>1.9632622730918182E-2</v>
      </c>
      <c r="G46" s="3">
        <f>'Lattice Parameters'!M46^3</f>
        <v>35.998945207952495</v>
      </c>
      <c r="H46" s="12">
        <f t="shared" si="1"/>
        <v>1.0918079127809189E-2</v>
      </c>
      <c r="I46" s="3">
        <f>'Lattice Parameters'!S46^3</f>
        <v>35.376544882756512</v>
      </c>
      <c r="J46" s="12">
        <f t="shared" si="2"/>
        <v>2.8018716539272185E-2</v>
      </c>
      <c r="K46" s="3">
        <f>'Lattice Parameters'!Y46^3</f>
        <v>35.975956708247267</v>
      </c>
      <c r="L46" s="12">
        <f t="shared" si="5"/>
        <v>1.1549695118640884E-2</v>
      </c>
      <c r="M46" s="3">
        <f>'Lattice Parameters'!AE46^3</f>
        <v>14.029135026645145</v>
      </c>
      <c r="N46" s="12">
        <f t="shared" si="4"/>
        <v>0.61454526680786792</v>
      </c>
      <c r="O46" s="26"/>
    </row>
    <row r="47" spans="1:16" ht="18" x14ac:dyDescent="0.35">
      <c r="A47" s="3">
        <v>22</v>
      </c>
      <c r="B47" s="3" t="s">
        <v>47</v>
      </c>
      <c r="C47" s="10" t="s">
        <v>48</v>
      </c>
      <c r="D47" s="10">
        <f>'Lattice Parameters'!D47*'Lattice Parameters'!E47*'Lattice Parameters'!F47</f>
        <v>90.476514399600021</v>
      </c>
      <c r="E47" s="3">
        <f>('Lattice Parameters'!G47)^2*'Lattice Parameters'!K47</f>
        <v>101.76601891662735</v>
      </c>
      <c r="F47" s="12">
        <f t="shared" si="0"/>
        <v>0.12477828740357877</v>
      </c>
      <c r="G47" s="3">
        <f>('Lattice Parameters'!M47)^2*'Lattice Parameters'!Q47</f>
        <v>100.20747937881156</v>
      </c>
      <c r="H47" s="12">
        <f t="shared" si="1"/>
        <v>0.10755238576315616</v>
      </c>
      <c r="I47" s="3">
        <f>('Lattice Parameters'!S47)^2*'Lattice Parameters'!W47</f>
        <v>113.06566141621641</v>
      </c>
      <c r="J47" s="12">
        <f t="shared" si="2"/>
        <v>0.24966862579220067</v>
      </c>
      <c r="K47" s="3">
        <f>('Lattice Parameters'!Y47)^2*'Lattice Parameters'!AC47</f>
        <v>106.85811348456957</v>
      </c>
      <c r="L47" s="12">
        <f t="shared" si="5"/>
        <v>0.18105913113118305</v>
      </c>
      <c r="M47" s="5" t="s">
        <v>71</v>
      </c>
      <c r="N47" s="16" t="str">
        <f t="shared" si="4"/>
        <v>N/A</v>
      </c>
    </row>
    <row r="48" spans="1:16" x14ac:dyDescent="0.25">
      <c r="A48" s="3">
        <v>23</v>
      </c>
      <c r="B48" s="3" t="s">
        <v>49</v>
      </c>
      <c r="C48" s="10" t="s">
        <v>50</v>
      </c>
      <c r="D48" s="10">
        <f>('Lattice Parameters'!D48)^3</f>
        <v>156.76519628800003</v>
      </c>
      <c r="E48" s="3">
        <f>('Lattice Parameters'!G48)^3</f>
        <v>148.05687806689065</v>
      </c>
      <c r="F48" s="12">
        <f t="shared" si="0"/>
        <v>5.5550073787493985E-2</v>
      </c>
      <c r="G48" s="3">
        <f>('Lattice Parameters'!M48)^3</f>
        <v>146.49453254361296</v>
      </c>
      <c r="H48" s="12">
        <f t="shared" si="1"/>
        <v>6.5516224184852812E-2</v>
      </c>
      <c r="I48" s="3">
        <f>('Lattice Parameters'!S48)^3</f>
        <v>148.05687806689065</v>
      </c>
      <c r="J48" s="12">
        <f t="shared" si="2"/>
        <v>5.5550073787493985E-2</v>
      </c>
      <c r="K48" s="3">
        <f>('Lattice Parameters'!Y48)^3</f>
        <v>154.57169445491616</v>
      </c>
      <c r="L48" s="12">
        <f t="shared" si="5"/>
        <v>1.3992275613613214E-2</v>
      </c>
      <c r="M48" s="3">
        <f>('Lattice Parameters'!AE48)^3</f>
        <v>159.19338634518655</v>
      </c>
      <c r="N48" s="12">
        <f t="shared" si="4"/>
        <v>1.5489344029688802E-2</v>
      </c>
    </row>
    <row r="49" spans="2:14" x14ac:dyDescent="0.25">
      <c r="B49" s="26"/>
      <c r="F49" s="7"/>
      <c r="I49" s="10"/>
      <c r="J49" s="10"/>
      <c r="K49" s="10"/>
      <c r="L49" s="10"/>
      <c r="M49" s="3"/>
      <c r="N49" s="10"/>
    </row>
    <row r="50" spans="2:14" x14ac:dyDescent="0.25">
      <c r="B50" s="26"/>
      <c r="F50" s="7"/>
      <c r="I50" s="10"/>
      <c r="J50" s="10"/>
      <c r="K50" s="10"/>
      <c r="L50" s="10"/>
      <c r="M50" s="10"/>
      <c r="N50" s="10"/>
    </row>
    <row r="51" spans="2:14" x14ac:dyDescent="0.25">
      <c r="B51" s="26"/>
      <c r="E51" s="10" t="s">
        <v>70</v>
      </c>
      <c r="F51" s="13">
        <f>AVERAGE(F43:F48)</f>
        <v>8.3864779120773961E-2</v>
      </c>
      <c r="G51" s="10" t="s">
        <v>70</v>
      </c>
      <c r="H51" s="13">
        <f>AVERAGE(H43:H48)</f>
        <v>9.1899890283748439E-2</v>
      </c>
      <c r="I51" s="10" t="s">
        <v>70</v>
      </c>
      <c r="J51" s="13">
        <f>AVERAGE(J43:J48)</f>
        <v>0.10654710887214704</v>
      </c>
      <c r="K51" s="10" t="s">
        <v>70</v>
      </c>
      <c r="L51" s="13">
        <f>AVERAGE(L43:L48)</f>
        <v>5.760209108147258E-2</v>
      </c>
      <c r="M51" s="10" t="s">
        <v>70</v>
      </c>
      <c r="N51" s="13">
        <f>AVERAGE(N43:N48)</f>
        <v>0.14684602494646076</v>
      </c>
    </row>
    <row r="52" spans="2:14" x14ac:dyDescent="0.25">
      <c r="B52" s="26"/>
    </row>
    <row r="53" spans="2:14" x14ac:dyDescent="0.25">
      <c r="B53" s="26"/>
      <c r="E53" s="20" t="s">
        <v>87</v>
      </c>
      <c r="F53" s="19">
        <f>AVERAGE(F6:F9,F15:F19,F25:F28,F34:F37,F43:F48)</f>
        <v>7.5701937205218381E-2</v>
      </c>
      <c r="G53" s="20" t="s">
        <v>87</v>
      </c>
      <c r="H53" s="19">
        <f>AVERAGE(H6:H9,H15:H19,H25:H28,H34:H37,H43:H48)</f>
        <v>0.10005321015742397</v>
      </c>
      <c r="I53" s="20" t="s">
        <v>87</v>
      </c>
      <c r="J53" s="19">
        <f>AVERAGE(J6:J9,J15:J19,J25:J28,J34:J37,J43:J48)</f>
        <v>0.16716215160118475</v>
      </c>
      <c r="K53" s="20" t="s">
        <v>87</v>
      </c>
      <c r="L53" s="19">
        <f>AVERAGE(L6:L9,L15:L19,L25:L28,L34:L37,L43:L48)</f>
        <v>5.5763744251502087E-2</v>
      </c>
      <c r="M53" s="20" t="s">
        <v>87</v>
      </c>
      <c r="N53" s="19">
        <f>AVERAGE(N6:N9,N15:N19,N25:N28,N34:N37,N43:N48)</f>
        <v>9.2914423943414773E-2</v>
      </c>
    </row>
    <row r="54" spans="2:14" x14ac:dyDescent="0.25">
      <c r="B54" s="26"/>
    </row>
    <row r="55" spans="2:14" x14ac:dyDescent="0.25">
      <c r="B55" s="26"/>
      <c r="F55" s="7">
        <f>SUM(F6:F9,F15:F19,F25:F28,F34:F37,F43:F48)</f>
        <v>1.7411445557200229</v>
      </c>
      <c r="G55" s="7"/>
      <c r="H55" s="7">
        <f t="shared" ref="H55:N55" si="6">SUM(H6:H9,H15:H19,H25:H28,H34:H37,H43:H48)</f>
        <v>2.3012238336207513</v>
      </c>
      <c r="I55" s="7"/>
      <c r="J55" s="7">
        <f t="shared" si="6"/>
        <v>3.8447294868272492</v>
      </c>
      <c r="K55" s="7"/>
      <c r="L55" s="7">
        <f t="shared" si="6"/>
        <v>1.1710386292815438</v>
      </c>
      <c r="M55" s="7"/>
      <c r="N55" s="7">
        <f t="shared" si="6"/>
        <v>1.7653740549248806</v>
      </c>
    </row>
    <row r="56" spans="2:14" x14ac:dyDescent="0.25">
      <c r="B56" s="26"/>
    </row>
    <row r="57" spans="2:14" x14ac:dyDescent="0.25">
      <c r="B57" s="26"/>
    </row>
    <row r="58" spans="2:14" x14ac:dyDescent="0.25">
      <c r="B58" s="26"/>
    </row>
    <row r="59" spans="2:14" x14ac:dyDescent="0.25">
      <c r="B59" s="26"/>
    </row>
  </sheetData>
  <mergeCells count="6">
    <mergeCell ref="D1:N1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K25" sqref="K25"/>
    </sheetView>
  </sheetViews>
  <sheetFormatPr defaultRowHeight="15" x14ac:dyDescent="0.25"/>
  <cols>
    <col min="1" max="1" width="17.7109375" bestFit="1" customWidth="1"/>
    <col min="2" max="2" width="10.7109375" bestFit="1" customWidth="1"/>
    <col min="3" max="3" width="2" bestFit="1" customWidth="1"/>
    <col min="4" max="4" width="16.7109375" bestFit="1" customWidth="1"/>
    <col min="5" max="5" width="2" bestFit="1" customWidth="1"/>
    <col min="6" max="6" width="13.140625" bestFit="1" customWidth="1"/>
    <col min="7" max="7" width="2" bestFit="1" customWidth="1"/>
    <col min="8" max="8" width="18.42578125" bestFit="1" customWidth="1"/>
    <col min="9" max="9" width="2" bestFit="1" customWidth="1"/>
    <col min="10" max="10" width="13.140625" customWidth="1"/>
    <col min="11" max="11" width="2" bestFit="1" customWidth="1"/>
  </cols>
  <sheetData>
    <row r="1" spans="1:17" x14ac:dyDescent="0.25">
      <c r="A1" s="23"/>
      <c r="B1" s="43" t="s">
        <v>154</v>
      </c>
      <c r="C1" s="43"/>
      <c r="D1" s="43"/>
      <c r="E1" s="43"/>
      <c r="F1" s="43"/>
      <c r="G1" s="48"/>
      <c r="H1" s="48"/>
      <c r="I1" s="48"/>
      <c r="J1" s="48"/>
      <c r="K1" s="48"/>
      <c r="L1" s="48"/>
    </row>
    <row r="2" spans="1:17" x14ac:dyDescent="0.25">
      <c r="A2" s="20" t="s">
        <v>155</v>
      </c>
      <c r="B2" s="36" t="s">
        <v>55</v>
      </c>
      <c r="D2" s="36" t="s">
        <v>56</v>
      </c>
      <c r="F2" s="36" t="s">
        <v>57</v>
      </c>
      <c r="H2" s="42" t="s">
        <v>58</v>
      </c>
      <c r="J2" s="42" t="s">
        <v>59</v>
      </c>
      <c r="L2" s="42" t="s">
        <v>186</v>
      </c>
    </row>
    <row r="3" spans="1:17" x14ac:dyDescent="0.25">
      <c r="A3" t="s">
        <v>156</v>
      </c>
      <c r="B3" s="7">
        <f>Energy!P51</f>
        <v>0.43589691112628448</v>
      </c>
      <c r="D3" s="7">
        <f>Energy!R51</f>
        <v>0.4360832310437695</v>
      </c>
      <c r="F3" s="7">
        <f>Energy!T51</f>
        <v>0.25479044793246231</v>
      </c>
      <c r="H3" s="7">
        <f>Energy!V51</f>
        <v>0.23736626418520651</v>
      </c>
      <c r="J3" s="7">
        <f>Energy!X51</f>
        <v>0.24192999657417097</v>
      </c>
      <c r="L3" s="7">
        <f>Energy!Z51</f>
        <v>0</v>
      </c>
    </row>
    <row r="4" spans="1:17" x14ac:dyDescent="0.25">
      <c r="A4" t="s">
        <v>157</v>
      </c>
      <c r="B4" s="7">
        <f>'Band Gap'!F52</f>
        <v>0.38178423059089672</v>
      </c>
      <c r="D4" s="7">
        <f>'Band Gap'!H52</f>
        <v>0.36798059318349791</v>
      </c>
      <c r="F4" s="7">
        <f>'Band Gap'!J52</f>
        <v>0.37398994010428399</v>
      </c>
      <c r="H4" s="7">
        <f>'Band Gap'!L52</f>
        <v>0.35089149199832725</v>
      </c>
      <c r="J4" s="7">
        <f>'Band Gap'!N52</f>
        <v>0.32443527765164604</v>
      </c>
      <c r="L4" s="7">
        <f>'Band Gap'!P52</f>
        <v>0</v>
      </c>
    </row>
    <row r="5" spans="1:17" x14ac:dyDescent="0.25">
      <c r="A5" t="s">
        <v>158</v>
      </c>
      <c r="B5" s="7">
        <f>'Lattice Parameters'!L54</f>
        <v>2.8267933186051714E-2</v>
      </c>
      <c r="D5" s="7">
        <f>'Lattice Parameters'!R54</f>
        <v>3.7757340711877287E-2</v>
      </c>
      <c r="F5" s="7">
        <f>'Lattice Parameters'!X54</f>
        <v>5.2966064675787801E-2</v>
      </c>
      <c r="H5" s="7">
        <f>'Lattice Parameters'!AD54</f>
        <v>1.848860187658765E-2</v>
      </c>
      <c r="J5" s="7">
        <f>'Lattice Parameters'!AJ54</f>
        <v>4.7627755661492355E-2</v>
      </c>
    </row>
    <row r="6" spans="1:17" x14ac:dyDescent="0.25">
      <c r="A6" t="s">
        <v>159</v>
      </c>
      <c r="B6" s="7">
        <f>'Lattice Angles'!L54</f>
        <v>1.8185386304843077E-5</v>
      </c>
      <c r="D6" s="7">
        <f>'Lattice Angles'!R54</f>
        <v>3.0774149877269856E-5</v>
      </c>
      <c r="F6" s="7">
        <f>'Lattice Angles'!X54</f>
        <v>4.1367068698473119E-4</v>
      </c>
      <c r="H6" s="7">
        <f>'Lattice Angles'!AD54</f>
        <v>3.5147362904878343E-5</v>
      </c>
      <c r="J6" s="7">
        <f>'Lattice Angles'!AJ54</f>
        <v>1.2273620747552908E-4</v>
      </c>
    </row>
    <row r="7" spans="1:17" x14ac:dyDescent="0.25">
      <c r="A7" t="s">
        <v>160</v>
      </c>
      <c r="B7" s="7">
        <f>'Lattice Volume'!F53</f>
        <v>7.5701937205218381E-2</v>
      </c>
      <c r="D7" s="7">
        <f>'Lattice Volume'!H53</f>
        <v>0.10005321015742397</v>
      </c>
      <c r="F7" s="7">
        <f>'Lattice Volume'!J53</f>
        <v>0.16716215160118475</v>
      </c>
      <c r="H7" s="7">
        <f>'Lattice Volume'!L53</f>
        <v>5.5763744251502087E-2</v>
      </c>
      <c r="J7" s="7">
        <f>'Lattice Volume'!N53</f>
        <v>9.2914423943414773E-2</v>
      </c>
    </row>
    <row r="8" spans="1:17" x14ac:dyDescent="0.25">
      <c r="A8" s="33" t="s">
        <v>161</v>
      </c>
      <c r="B8" s="15">
        <f>AVERAGE(B5:B7)</f>
        <v>3.4662685259191646E-2</v>
      </c>
      <c r="D8" s="15">
        <f>AVERAGE(D5:D7)</f>
        <v>4.5947108339726171E-2</v>
      </c>
      <c r="F8" s="15">
        <f>AVERAGE(F5:F7)</f>
        <v>7.3513962321319085E-2</v>
      </c>
      <c r="H8" s="15">
        <f>AVERAGE(H5:H7)</f>
        <v>2.4762497830331538E-2</v>
      </c>
      <c r="J8" s="15">
        <f>AVERAGE(J5:J7)</f>
        <v>4.6888305270794219E-2</v>
      </c>
    </row>
    <row r="10" spans="1:17" x14ac:dyDescent="0.25">
      <c r="A10" s="20" t="s">
        <v>168</v>
      </c>
      <c r="B10" t="s">
        <v>0</v>
      </c>
      <c r="D10" t="s">
        <v>9</v>
      </c>
      <c r="F10" t="s">
        <v>20</v>
      </c>
      <c r="H10" t="s">
        <v>169</v>
      </c>
      <c r="J10" t="s">
        <v>38</v>
      </c>
    </row>
    <row r="11" spans="1:17" x14ac:dyDescent="0.25">
      <c r="A11" s="41" t="s">
        <v>55</v>
      </c>
      <c r="B11" s="15">
        <f>SUM('Lattice Parameters'!H6:H9,'Lattice Parameters'!J6:J9,'Lattice Parameters'!L6:L9,'Lattice Angles'!H6:H9,'Lattice Angles'!J6:J9,'Lattice Angles'!L6:L9,'Lattice Volume'!F6:F9)/28</f>
        <v>1.1010677288733509E-2</v>
      </c>
      <c r="C11" t="str">
        <f>IF(B11=LARGE(B11:B15,1),"5",IF(B11=LARGE(B11:B15,2),"4",IF(B11=LARGE(B11:B15,3),"3",IF(B11=LARGE(B11:B15,4),"2",IF(B11=LARGE(B11:B15,5),"1")))))</f>
        <v>2</v>
      </c>
      <c r="D11" s="7">
        <f>SUM('Lattice Parameters'!H15:H19,'Lattice Parameters'!J15:J19,'Lattice Parameters'!L15:L19,'Lattice Angles'!H15:H19,'Lattice Angles'!J15:J19,'Lattice Angles'!L15:L19,'Lattice Volume'!F15:F19)/35</f>
        <v>2.3963633793131805E-2</v>
      </c>
      <c r="E11" t="str">
        <f>IF(D11=LARGE(D11:D15,1),"5",IF(D11=LARGE(D11:D15,2),"4",IF(D11=LARGE(D11:D15,3),"3",IF(D11=LARGE(D11:D15,4),"2",IF(D11=LARGE(D11:D15,5),"1")))))</f>
        <v>4</v>
      </c>
      <c r="F11" s="7">
        <f>SUM('Lattice Parameters'!H25:H28,'Lattice Parameters'!J25:J28,'Lattice Parameters'!L25:L28,'Lattice Angles'!J25:J28,'Lattice Angles'!H25:H28,'Lattice Angles'!L25:L28,'Lattice Volume'!F25:F28)/28</f>
        <v>2.1346500918989594E-2</v>
      </c>
      <c r="G11" t="str">
        <f>IF(F11=LARGE(F11:F15,1),"5",IF(F11=LARGE(F11:F15,2),"4",IF(F11=LARGE(F11:F15,3),"3",IF(F11=LARGE(F11:F15,4),"2",IF(F11=LARGE(F11:F15,5),"1")))))</f>
        <v>4</v>
      </c>
      <c r="H11" s="7">
        <f>SUM('Lattice Parameters'!H34:H37,'Lattice Parameters'!J34:J37,'Lattice Parameters'!L34:L37,'Lattice Angles'!H34:H37,'Lattice Angles'!J34:J37,'Lattice Angles'!L34:L37,'Lattice Volume'!F34:F37)/28</f>
        <v>2.8108662543080913E-2</v>
      </c>
      <c r="I11" t="str">
        <f>IF(H11=LARGE(H11:H15,1),"5",IF(H11=LARGE(H11:H15,2),"4",IF(H11=LARGE(H11:H15,3),"3",IF(H11=LARGE(H11:H15,4),"2",IF(H11=LARGE(H11:H15,5),"1")))))</f>
        <v>1</v>
      </c>
      <c r="J11" s="7">
        <f>SUM('Lattice Parameters'!H43:H48,'Lattice Parameters'!J43:J48,'Lattice Parameters'!L43:L48,'Lattice Angles'!H43:H48,'Lattice Angles'!J43:J48,'Lattice Angles'!L43:L48,'Lattice Volume'!F43:F48)/42</f>
        <v>2.7645619367392876E-2</v>
      </c>
      <c r="K11" t="str">
        <f>IF(J11=LARGE(J11:J15,1),"5",IF(J11=LARGE(J11:J15,2),"4",IF(J11=LARGE(J11:J15,3),"3",IF(J11=LARGE(J11:J15,4),"2",IF(J11=LARGE(J11:J15,5),"1")))))</f>
        <v>2</v>
      </c>
      <c r="M11" s="40"/>
      <c r="N11" s="40"/>
      <c r="O11" s="7"/>
      <c r="P11" s="7"/>
      <c r="Q11" s="7"/>
    </row>
    <row r="12" spans="1:17" x14ac:dyDescent="0.25">
      <c r="A12" s="41" t="s">
        <v>56</v>
      </c>
      <c r="B12" s="15">
        <f>SUM('Lattice Parameters'!N6:N9,'Lattice Parameters'!P6:P9,'Lattice Parameters'!R6:R9,'Lattice Angles'!N6:N9,'Lattice Angles'!P6:P9,'Lattice Angles'!R6:R9,'Lattice Volume'!H6:H9)/28</f>
        <v>2.217185775153915E-2</v>
      </c>
      <c r="C12" t="str">
        <f>IF(B12=LARGE(B11:B16,1),"5",IF(B12=LARGE(B11:B16,2),"4",IF(B12=LARGE(B11:B16,3),"3",IF(B12=LARGE(B11:B16,4),"2",IF(B12=LARGE(B11:B16,5),"1")))))</f>
        <v>4</v>
      </c>
      <c r="D12" s="7">
        <f>SUM('Lattice Parameters'!N15:N19,'Lattice Parameters'!P15:P19,'Lattice Parameters'!R15:R19,'Lattice Angles'!N15:N19,'Lattice Angles'!P15:P19,'Lattice Angles'!R15:R19,'Lattice Volume'!H15:H19)/35</f>
        <v>3.2960389408804934E-2</v>
      </c>
      <c r="E12" t="str">
        <f>IF(D12=LARGE(D11:D16,1),"5",IF(D12=LARGE(D11:D16,2),"4",IF(D12=LARGE(D11:D16,3),"3",IF(D12=LARGE(D11:D16,4),"2",IF(D12=LARGE(D11:D16,5),"1")))))</f>
        <v>5</v>
      </c>
      <c r="F12" s="7">
        <f>SUM('Lattice Parameters'!N25:N28,'Lattice Parameters'!P25:P28,'Lattice Parameters'!R25:R28,'Lattice Angles'!N25:N28,'Lattice Angles'!P25:P28,'Lattice Angles'!R25:R28,'Lattice Volume'!H25:H28)/28</f>
        <v>2.6024502633529196E-2</v>
      </c>
      <c r="G12" t="str">
        <f>IF(F12=LARGE(F11:F16,1),"5",IF(F12=LARGE(F11:F16,2),"4",IF(F12=LARGE(F11:F16,3),"3",IF(F12=LARGE(F11:F16,4),"2",IF(F12=LARGE(F11:F16,5),"1")))))</f>
        <v>5</v>
      </c>
      <c r="H12" s="7">
        <f>SUM('Lattice Parameters'!N34:N37,'Lattice Parameters'!P34:P37,'Lattice Parameters'!R34:R37,'Lattice Angles'!N34:N37,'Lattice Angles'!P34:P37,'Lattice Angles'!R34:R37,'Lattice Volume'!H34:H37)/28</f>
        <v>3.852786372807844E-2</v>
      </c>
      <c r="I12" t="str">
        <f>IF(H12=LARGE(H11:H16,1),"5",IF(H12=LARGE(H11:H16,2),"4",IF(H12=LARGE(H11:H16,3),"3",IF(H12=LARGE(H11:H16,4),"2",IF(H12=LARGE(H11:H16,5),"1")))))</f>
        <v>4</v>
      </c>
      <c r="J12" s="7">
        <f>SUM('Lattice Parameters'!N43:N48,'Lattice Parameters'!P43:P48,'Lattice Parameters'!R43:R48,'Lattice Angles'!N43:N48,'Lattice Angles'!P43:P48,'Lattice Angles'!R43:R48,'Lattice Volume'!H43:H48)/42</f>
        <v>3.1588377490607916E-2</v>
      </c>
      <c r="K12" t="str">
        <f>IF(J12=LARGE(J11:J16,1),"5",IF(J12=LARGE(J11:J16,2),"4",IF(J12=LARGE(J11:J16,3),"3",IF(J12=LARGE(J11:J16,4),"2",IF(J12=LARGE(J11:J16,5),"1")))))</f>
        <v>3</v>
      </c>
      <c r="M12" s="7"/>
      <c r="N12" s="7"/>
      <c r="O12" s="7"/>
      <c r="P12" s="7"/>
      <c r="Q12" s="7"/>
    </row>
    <row r="13" spans="1:17" x14ac:dyDescent="0.25">
      <c r="A13" s="41" t="s">
        <v>57</v>
      </c>
      <c r="B13" s="15">
        <f>SUM('Lattice Parameters'!T6:T9,'Lattice Parameters'!V6:V9,'Lattice Parameters'!X6:X9,'Lattice Angles'!T6:T9,'Lattice Angles'!V6:V9,'Lattice Angles'!X6:X9,'Lattice Volume'!J6:J9)/28</f>
        <v>5.4290531157594045E-2</v>
      </c>
      <c r="C13" t="str">
        <f>IF(B13=LARGE(B11:B17,1),"5",IF(B13=LARGE(B11:B17,2),"4",IF(B13=LARGE(B11:B17,3),"3",IF(B13=LARGE(B11:B17,4),"2",IF(B13=LARGE(B11:B17,5),"1")))))</f>
        <v>5</v>
      </c>
      <c r="D13" s="7">
        <f>SUM('Lattice Parameters'!T15:T19,'Lattice Parameters'!V15:V19,'Lattice Parameters'!X15:X19,'Lattice Angles'!T15:T19,'Lattice Angles'!V15:V19,'Lattice Angles'!X15:X19,'Lattice Volume'!J15:J19)/35</f>
        <v>2.1154931991793163E-2</v>
      </c>
      <c r="E13" t="str">
        <f>IF(D13=LARGE(D11:D17,1),"5",IF(D13=LARGE(D11:D17,2),"4",IF(D13=LARGE(D11:D17,3),"3",IF(D13=LARGE(D11:D17,4),"2",IF(D13=LARGE(D11:D17,5),"1")))))</f>
        <v>3</v>
      </c>
      <c r="F13" s="7">
        <f>SUM('Lattice Parameters'!T25:T28,'Lattice Parameters'!V25:V28,'Lattice Parameters'!X25:X28,'Lattice Angles'!T25:T28,'Lattice Angles'!V25:V28,'Lattice Angles'!X25:X28,'Lattice Volume'!J25:J28)/28</f>
        <v>8.4091921635432998E-3</v>
      </c>
      <c r="G13" t="str">
        <f>IF(F13=LARGE(F11:F17,1),"5",IF(F13=LARGE(F11:F17,2),"4",IF(F13=LARGE(F11:F17,3),"3",IF(F13=LARGE(F11:F17,4),"2",IF(F13=LARGE(F11:F17,5),"1")))))</f>
        <v>2</v>
      </c>
      <c r="H13" s="7">
        <f>SUM('Lattice Parameters'!T34:T37,'Lattice Parameters'!V34:V37,'Lattice Parameters'!X34:X37,'Lattice Angles'!T34:T37,'Lattice Angles'!V34:V37,'Lattice Angles'!X34:X37,'Lattice Volume'!J34:J37)/28</f>
        <v>0.13092827756314188</v>
      </c>
      <c r="I13" t="str">
        <f>IF(H13=LARGE(H11:H17,1),"5",IF(H13=LARGE(H11:H17,2),"4",IF(H13=LARGE(H11:H17,3),"3",IF(H13=LARGE(H11:H17,4),"2",IF(H13=LARGE(H11:H17,5),"1")))))</f>
        <v>5</v>
      </c>
      <c r="J13" s="7">
        <f>SUM('Lattice Parameters'!T43:T48,'Lattice Parameters'!V43:V48,'Lattice Parameters'!X43:X48,'Lattice Angles'!T43:T48,'Lattice Angles'!V43:V48,'Lattice Angles'!X43:X48,'Lattice Volume'!J43:J48)/42</f>
        <v>3.2522013866332654E-2</v>
      </c>
      <c r="K13" t="str">
        <f>IF(J13=LARGE(J11:J17,1),"5",IF(J13=LARGE(J11:J17,2),"4",IF(J13=LARGE(J11:J17,3),"3",IF(J13=LARGE(J11:J17,4),"2",IF(J13=LARGE(J11:J17,5),"1")))))</f>
        <v>4</v>
      </c>
      <c r="M13" s="7"/>
      <c r="N13" s="7"/>
      <c r="O13" s="7"/>
      <c r="P13" s="7"/>
      <c r="Q13" s="7"/>
    </row>
    <row r="14" spans="1:17" x14ac:dyDescent="0.25">
      <c r="A14" s="41" t="s">
        <v>58</v>
      </c>
      <c r="B14" s="15">
        <f>SUM('Lattice Parameters'!Z6:Z9,'Lattice Parameters'!AB6:AB9,'Lattice Parameters'!AD6:AD9,'Lattice Angles'!Z6:Z9,'Lattice Angles'!AB6:AB9,'Lattice Angles'!AD6:AD9,'Lattice Volume'!L6:L9)/28</f>
        <v>1.4957164953678079E-2</v>
      </c>
      <c r="C14" t="str">
        <f>IF(B14=LARGE(B11:B18,1),"5",IF(B14=LARGE(B11:B18,2),"4",IF(B14=LARGE(B11:B18,3),"3",IF(B14=LARGE(B11:B18,4),"2",IF(B14=LARGE(B11:B18,5),"1")))))</f>
        <v>3</v>
      </c>
      <c r="D14" s="7">
        <f>SUM('Lattice Parameters'!Z15:Z19,'Lattice Parameters'!AB15:AB19,'Lattice Parameters'!AD15:AD19,'Lattice Angles'!AD15:AD19,'Lattice Angles'!AB15:AB19,'Lattice Angles'!Z15:Z19,'Lattice Volume'!L15:L19)/35</f>
        <v>4.7817464787242173E-3</v>
      </c>
      <c r="E14" t="str">
        <f>IF(D14=LARGE(D11:D18,1),"5",IF(D14=LARGE(D11:D18,2),"4",IF(D14=LARGE(D11:D18,3),"3",IF(D14=LARGE(D11:D18,4),"2",IF(D14=LARGE(D11:D18,5),"1")))))</f>
        <v>1</v>
      </c>
      <c r="F14" s="7">
        <f>SUM('Lattice Parameters'!Z25:Z28,'Lattice Parameters'!AB25:AB28,'Lattice Parameters'!AD25:AD28,'Lattice Angles'!Z25:Z28,'Lattice Angles'!AB25:AB28,'Lattice Angles'!AD25:AD28,'Lattice Volume'!L25:L28)/28</f>
        <v>5.7242267339749336E-3</v>
      </c>
      <c r="G14" t="str">
        <f>IF(F14=LARGE(F11:F18,1),"5",IF(F14=LARGE(F11:F18,2),"4",IF(F14=LARGE(F11:F18,3),"3",IF(F14=LARGE(F11:F18,4),"2",IF(F14=LARGE(F11:F18,5),"1")))))</f>
        <v>1</v>
      </c>
      <c r="H14" s="7">
        <f>SUM('Lattice Parameters'!Z34:Z37,'Lattice Parameters'!AB34:AB37,'Lattice Parameters'!AD34:AD37,'Lattice Angles'!Z34:Z37,'Lattice Angles'!AB34:AB37,'Lattice Angles'!AD34:AD37,'Lattice Volume'!L34:L37)/28</f>
        <v>3.2183419080244365E-2</v>
      </c>
      <c r="I14" t="str">
        <f>IF(H14=LARGE(H11:H18,1),"5",IF(H14=LARGE(H11:H18,2),"4",IF(H14=LARGE(H11:H18,3),"3",IF(H14=LARGE(H11:H18,4),"2",IF(H14=LARGE(H11:H18,5),"1")))))</f>
        <v>2</v>
      </c>
      <c r="J14" s="7">
        <f>SUM('Lattice Parameters'!Z43:Z48,'Lattice Parameters'!AB43:AB48,'Lattice Parameters'!AD43:AD48,'Lattice Angles'!Z43:Z48,'Lattice Angles'!AB43:AB48,'Lattice Angles'!AD43:AD48,'Lattice Volume'!L43:L48)/42</f>
        <v>1.6439500074121399E-2</v>
      </c>
      <c r="K14" t="str">
        <f>IF(J14=LARGE(J11:J18,1),"5",IF(J14=LARGE(J11:J18,2),"4",IF(J14=LARGE(J11:J18,3),"3",IF(J14=LARGE(J11:J18,4),"2",IF(J14=LARGE(J11:J18,5),"1")))))</f>
        <v>1</v>
      </c>
      <c r="M14" s="7"/>
      <c r="N14" s="7"/>
      <c r="O14" s="7"/>
      <c r="P14" s="7"/>
      <c r="Q14" s="7"/>
    </row>
    <row r="15" spans="1:17" x14ac:dyDescent="0.25">
      <c r="A15" s="41" t="s">
        <v>59</v>
      </c>
      <c r="B15" s="15">
        <f>SUM('Lattice Parameters'!AF6:AF9,'Lattice Parameters'!AH6:AH9,'Lattice Parameters'!AJ6:AJ9,'Lattice Angles'!AF6:AF9,'Lattice Angles'!AH6:AH9,'Lattice Angles'!AJ6:AJ9,'Lattice Volume'!N6:N9)/28</f>
        <v>1.0442928059955781E-2</v>
      </c>
      <c r="C15" t="str">
        <f>IF(B15=LARGE(B11:B19,1),"5",IF(B15=LARGE(B11:B19,2),"4",IF(B15=LARGE(B11:B19,3),"3",IF(B15=LARGE(B11:B19,4),"2",IF(B15=LARGE(B11:B19,5),"1")))))</f>
        <v>1</v>
      </c>
      <c r="D15" s="7">
        <f>SUM('Lattice Parameters'!AF15:AF19,'Lattice Parameters'!AH15:AH19,'Lattice Parameters'!AJ15:AJ19,'Lattice Angles'!AF15:AF19,'Lattice Angles'!AH15:AH19,'Lattice Angles'!AJ15:AJ19,'Lattice Volume'!N15:N19)/35</f>
        <v>1.3528915534117855E-2</v>
      </c>
      <c r="E15" t="str">
        <f>IF(D15=LARGE(D11:D19,1),"5",IF(D15=LARGE(D11:D19,2),"4",IF(D15=LARGE(D11:D19,3),"3",IF(D15=LARGE(D11:D19,4),"2",IF(D15=LARGE(D11:D19,5),"1")))))</f>
        <v>2</v>
      </c>
      <c r="F15" s="7">
        <f>SUM('Lattice Parameters'!AF25:AF28,'Lattice Parameters'!AH25:AH28,'Lattice Parameters'!AJ25:AJ28,'Lattice Angles'!AF25:AF28,'Lattice Angles'!AH25:AH28,'Lattice Angles'!AJ25:AJ28,'Lattice Volume'!N25:N28)/28</f>
        <v>1.1698226886072019E-2</v>
      </c>
      <c r="G15" t="str">
        <f>IF(F15=LARGE(F11:F19,1),"5",IF(F15=LARGE(F11:F19,2),"4",IF(F15=LARGE(F11:F19,3),"3",IF(F15=LARGE(F11:F19,4),"2",IF(F15=LARGE(F11:F19,5),"1")))))</f>
        <v>3</v>
      </c>
      <c r="H15" s="7">
        <f>SUM('Lattice Parameters'!AF34:AF37,'Lattice Parameters'!AH34:AH37,'Lattice Parameters'!AJ34:AJ37,'Lattice Angles'!AF34:AF37,'Lattice Angles'!AH34:AH37,'Lattice Angles'!AJ34:AJ37,'Lattice Volume'!N34:N37)/28</f>
        <v>3.6642757454135366E-2</v>
      </c>
      <c r="I15" t="str">
        <f>IF(H15=LARGE(H11:H19,1),"5",IF(H15=LARGE(H11:H19,2),"4",IF(H15=LARGE(H11:H19,3),"3",IF(H15=LARGE(H11:H19,4),"2",IF(H15=LARGE(H11:H19,5),"1")))))</f>
        <v>3</v>
      </c>
      <c r="J15" s="7">
        <f>SUM('Lattice Parameters'!AF43:AF48,'Lattice Parameters'!AH43:AH48,'Lattice Parameters'!AJ43:AJ48,'Lattice Angles'!AF43:AF48,'Lattice Angles'!AH43:AH48,'Lattice Angles'!AJ43:AJ48,'Lattice Volume'!N43:N48)/42</f>
        <v>5.6391117090528804E-2</v>
      </c>
      <c r="K15" t="str">
        <f>IF(J15=LARGE(J11:J19,1),"5",IF(J15=LARGE(J11:J19,2),"4",IF(J15=LARGE(J11:J19,3),"3",IF(J15=LARGE(J11:J19,4),"2",IF(J15=LARGE(J11:J19,5),"1")))))</f>
        <v>5</v>
      </c>
      <c r="M15" s="7"/>
      <c r="N15" s="7"/>
      <c r="O15" s="7"/>
      <c r="P15" s="7"/>
      <c r="Q15" s="7"/>
    </row>
    <row r="16" spans="1:17" x14ac:dyDescent="0.25">
      <c r="I16" s="15"/>
      <c r="J16" s="15"/>
    </row>
    <row r="17" spans="7:10" x14ac:dyDescent="0.25">
      <c r="G17" s="15"/>
      <c r="H17" s="15"/>
      <c r="I17" s="26"/>
      <c r="J17" s="26"/>
    </row>
    <row r="18" spans="7:10" x14ac:dyDescent="0.25">
      <c r="G18" s="26"/>
      <c r="H18" s="26"/>
      <c r="I18" s="26"/>
      <c r="J18" s="26"/>
    </row>
  </sheetData>
  <mergeCells count="1">
    <mergeCell ref="B1:L1"/>
  </mergeCells>
  <conditionalFormatting sqref="B11:B15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{BABE72D6-28B9-4B25-8279-6EAD27849B28}</x14:id>
        </ext>
      </extLst>
    </cfRule>
  </conditionalFormatting>
  <conditionalFormatting sqref="D11:D15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{A8613FAD-A345-4EFA-B619-419C24258F6D}</x14:id>
        </ext>
      </extLst>
    </cfRule>
  </conditionalFormatting>
  <conditionalFormatting sqref="F11:F1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{D134A9E2-AC6C-44BC-AA08-6F07C8D1520E}</x14:id>
        </ext>
      </extLst>
    </cfRule>
  </conditionalFormatting>
  <conditionalFormatting sqref="H11:H1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{BA6172E2-24E7-4F63-922F-A072B0A9B8CB}</x14:id>
        </ext>
      </extLst>
    </cfRule>
  </conditionalFormatting>
  <conditionalFormatting sqref="J11:J1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{09429BD8-8EE2-4DB1-A860-BE439F9B4677}</x14:id>
        </ext>
      </extLst>
    </cfRule>
  </conditionalFormatting>
  <conditionalFormatting sqref="J5 B5 D5 F5 H5">
    <cfRule type="top10" dxfId="3" priority="12" bottom="1" rank="1"/>
    <cfRule type="top10" dxfId="2" priority="13" rank="1"/>
  </conditionalFormatting>
  <conditionalFormatting sqref="J8 B8 D8 F8 H8">
    <cfRule type="top10" dxfId="1" priority="16" bottom="1" rank="1"/>
    <cfRule type="top10" dxfId="0" priority="17" rank="1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BE72D6-28B9-4B25-8279-6EAD27849B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B11:B15</xm:sqref>
        </x14:conditionalFormatting>
        <x14:conditionalFormatting xmlns:xm="http://schemas.microsoft.com/office/excel/2006/main">
          <x14:cfRule type="dataBar" id="{A8613FAD-A345-4EFA-B619-419C24258F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D11:D15</xm:sqref>
        </x14:conditionalFormatting>
        <x14:conditionalFormatting xmlns:xm="http://schemas.microsoft.com/office/excel/2006/main">
          <x14:cfRule type="dataBar" id="{D134A9E2-AC6C-44BC-AA08-6F07C8D152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F11:F15</xm:sqref>
        </x14:conditionalFormatting>
        <x14:conditionalFormatting xmlns:xm="http://schemas.microsoft.com/office/excel/2006/main">
          <x14:cfRule type="dataBar" id="{BA6172E2-24E7-4F63-922F-A072B0A9B8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H11:H15</xm:sqref>
        </x14:conditionalFormatting>
        <x14:conditionalFormatting xmlns:xm="http://schemas.microsoft.com/office/excel/2006/main">
          <x14:cfRule type="dataBar" id="{09429BD8-8EE2-4DB1-A860-BE439F9B46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J11:J15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H4" sqref="H4"/>
    </sheetView>
  </sheetViews>
  <sheetFormatPr defaultRowHeight="15" x14ac:dyDescent="0.25"/>
  <cols>
    <col min="1" max="1" width="19.42578125" bestFit="1" customWidth="1"/>
    <col min="2" max="2" width="4.42578125" bestFit="1" customWidth="1"/>
    <col min="3" max="3" width="12.7109375" bestFit="1" customWidth="1"/>
    <col min="4" max="4" width="16.28515625" bestFit="1" customWidth="1"/>
    <col min="5" max="5" width="12.7109375" bestFit="1" customWidth="1"/>
    <col min="6" max="6" width="20.5703125" bestFit="1" customWidth="1"/>
    <col min="7" max="7" width="20.42578125" bestFit="1" customWidth="1"/>
  </cols>
  <sheetData>
    <row r="1" spans="1:8" x14ac:dyDescent="0.25">
      <c r="A1" s="9"/>
      <c r="B1" s="10"/>
      <c r="C1" s="43" t="s">
        <v>54</v>
      </c>
      <c r="D1" s="43"/>
      <c r="E1" s="43"/>
      <c r="F1" s="43"/>
      <c r="G1" s="43"/>
    </row>
    <row r="2" spans="1:8" x14ac:dyDescent="0.25">
      <c r="A2" s="9"/>
      <c r="B2" s="10"/>
      <c r="C2" s="10"/>
      <c r="D2" s="9"/>
      <c r="E2" s="9"/>
      <c r="F2" s="9"/>
      <c r="G2" s="9"/>
    </row>
    <row r="3" spans="1:8" x14ac:dyDescent="0.25">
      <c r="A3" s="9"/>
      <c r="B3" s="10"/>
      <c r="C3" s="10" t="s">
        <v>55</v>
      </c>
      <c r="D3" s="10" t="s">
        <v>56</v>
      </c>
      <c r="E3" s="10" t="s">
        <v>57</v>
      </c>
      <c r="F3" s="10" t="s">
        <v>58</v>
      </c>
      <c r="G3" s="10" t="s">
        <v>59</v>
      </c>
      <c r="H3" s="36" t="s">
        <v>186</v>
      </c>
    </row>
    <row r="4" spans="1:8" x14ac:dyDescent="0.25">
      <c r="A4" s="9" t="s">
        <v>88</v>
      </c>
      <c r="B4" s="10"/>
      <c r="C4" s="10" t="s">
        <v>60</v>
      </c>
      <c r="D4" s="10" t="s">
        <v>60</v>
      </c>
      <c r="E4" s="10" t="s">
        <v>60</v>
      </c>
      <c r="F4" s="10" t="s">
        <v>60</v>
      </c>
      <c r="G4" s="10" t="s">
        <v>60</v>
      </c>
    </row>
    <row r="5" spans="1:8" ht="18" x14ac:dyDescent="0.35">
      <c r="A5" s="3" t="s">
        <v>89</v>
      </c>
      <c r="B5" s="10" t="s">
        <v>90</v>
      </c>
      <c r="C5" s="10">
        <v>-2175.2288390959998</v>
      </c>
      <c r="D5" s="10">
        <v>-2186.448101638</v>
      </c>
      <c r="E5" s="10">
        <v>-2160.8609478449998</v>
      </c>
      <c r="F5" s="10">
        <v>-2169.9860833040002</v>
      </c>
      <c r="G5" s="10">
        <v>-2169.2886431470001</v>
      </c>
    </row>
    <row r="6" spans="1:8" ht="18" x14ac:dyDescent="0.35">
      <c r="A6" s="10" t="s">
        <v>34</v>
      </c>
      <c r="B6" s="10" t="s">
        <v>35</v>
      </c>
      <c r="C6" s="3">
        <v>-540.75244232299997</v>
      </c>
      <c r="D6" s="3">
        <v>-540.75043524260002</v>
      </c>
      <c r="E6" s="3">
        <v>-541.25115251069997</v>
      </c>
      <c r="F6" s="3">
        <v>-541.25599145069998</v>
      </c>
      <c r="G6" s="3">
        <v>-541.25284576440004</v>
      </c>
    </row>
    <row r="7" spans="1:8" ht="18" x14ac:dyDescent="0.35">
      <c r="A7" s="3" t="s">
        <v>91</v>
      </c>
      <c r="B7" s="10" t="s">
        <v>92</v>
      </c>
      <c r="C7" s="10">
        <v>-30.848439871210001</v>
      </c>
      <c r="D7" s="10">
        <v>-30.870852333870001</v>
      </c>
      <c r="E7" s="10">
        <v>-31.627800991459999</v>
      </c>
      <c r="F7" s="10">
        <v>-31.627491013509999</v>
      </c>
      <c r="G7" s="10">
        <v>-31.627466957580001</v>
      </c>
    </row>
    <row r="8" spans="1:8" ht="18" x14ac:dyDescent="0.35">
      <c r="A8" s="3" t="s">
        <v>93</v>
      </c>
      <c r="B8" s="10" t="s">
        <v>94</v>
      </c>
      <c r="C8" s="10">
        <v>-866.95028319760002</v>
      </c>
      <c r="D8" s="10">
        <v>-866.95075534</v>
      </c>
      <c r="E8" s="10">
        <v>-867.96701767579998</v>
      </c>
      <c r="F8" s="10">
        <v>-867.96713903780005</v>
      </c>
      <c r="G8" s="10">
        <v>-867.96717659570004</v>
      </c>
    </row>
    <row r="9" spans="1:8" x14ac:dyDescent="0.25">
      <c r="A9" s="3" t="s">
        <v>95</v>
      </c>
      <c r="B9" s="10" t="s">
        <v>96</v>
      </c>
      <c r="C9" s="10">
        <v>-57.180970958849997</v>
      </c>
      <c r="D9" s="10">
        <v>-57.387873296199999</v>
      </c>
      <c r="E9" s="10">
        <v>-56.443064850079999</v>
      </c>
      <c r="F9" s="10">
        <v>-56.698143826239999</v>
      </c>
      <c r="G9" s="10">
        <v>-57.052511077939997</v>
      </c>
    </row>
    <row r="10" spans="1:8" ht="18" x14ac:dyDescent="0.35">
      <c r="A10" s="3" t="s">
        <v>97</v>
      </c>
      <c r="B10" s="10" t="s">
        <v>98</v>
      </c>
      <c r="C10" s="10">
        <v>-297.43991285240003</v>
      </c>
      <c r="D10" s="10">
        <v>-297.43393189279999</v>
      </c>
      <c r="E10" s="10">
        <v>-294.65661769539997</v>
      </c>
      <c r="F10" s="5" t="s">
        <v>151</v>
      </c>
      <c r="G10" s="5" t="s">
        <v>151</v>
      </c>
    </row>
    <row r="11" spans="1:8" x14ac:dyDescent="0.25">
      <c r="A11" s="3" t="s">
        <v>99</v>
      </c>
      <c r="B11" s="10" t="s">
        <v>100</v>
      </c>
      <c r="C11" s="10">
        <v>-366.06861870210003</v>
      </c>
      <c r="D11" s="10">
        <v>-366.11655137589997</v>
      </c>
      <c r="E11" s="10">
        <v>-364.51057486560001</v>
      </c>
      <c r="F11" s="3">
        <v>-364.67271673229999</v>
      </c>
      <c r="G11" s="10">
        <v>-364.62229044420002</v>
      </c>
    </row>
    <row r="12" spans="1:8" x14ac:dyDescent="0.25">
      <c r="A12" s="3" t="s">
        <v>101</v>
      </c>
      <c r="B12" s="10" t="s">
        <v>102</v>
      </c>
      <c r="C12" s="10">
        <v>-916.66282734139998</v>
      </c>
      <c r="D12" s="10">
        <v>-916.77905994870002</v>
      </c>
      <c r="E12" s="10">
        <v>-913.89021355770001</v>
      </c>
      <c r="F12" s="5" t="s">
        <v>84</v>
      </c>
      <c r="G12" s="10">
        <v>-914.25344394230001</v>
      </c>
    </row>
    <row r="13" spans="1:8" x14ac:dyDescent="0.25">
      <c r="A13" s="3" t="s">
        <v>103</v>
      </c>
      <c r="B13" s="10" t="s">
        <v>104</v>
      </c>
      <c r="C13" s="10">
        <v>-1560.8922432849999</v>
      </c>
      <c r="D13" s="10">
        <v>-1560.991097118</v>
      </c>
      <c r="E13" s="10">
        <v>-1559.339958536</v>
      </c>
      <c r="F13" s="10">
        <v>-1560.0083007809999</v>
      </c>
      <c r="G13" s="3">
        <v>-1560.7429994030001</v>
      </c>
    </row>
    <row r="14" spans="1:8" x14ac:dyDescent="0.25">
      <c r="A14" s="3" t="s">
        <v>105</v>
      </c>
      <c r="B14" s="10" t="s">
        <v>106</v>
      </c>
      <c r="C14" s="10">
        <v>-859.92986924700006</v>
      </c>
      <c r="D14" s="10">
        <v>-860.49525713399998</v>
      </c>
      <c r="E14" s="10">
        <v>-864.87074282159995</v>
      </c>
      <c r="F14" s="10">
        <v>-865.34181465170002</v>
      </c>
      <c r="G14" s="10">
        <v>-865.80613958510003</v>
      </c>
    </row>
    <row r="15" spans="1:8" ht="18" x14ac:dyDescent="0.35">
      <c r="A15" s="3" t="s">
        <v>107</v>
      </c>
      <c r="B15" s="10" t="s">
        <v>108</v>
      </c>
      <c r="C15" s="10">
        <v>-1946.974119819</v>
      </c>
      <c r="D15" s="10">
        <v>-1947.5990160639999</v>
      </c>
      <c r="E15" s="10">
        <v>-1947.895664399</v>
      </c>
      <c r="F15" s="10">
        <v>-1948.5311379320001</v>
      </c>
      <c r="G15" s="10">
        <v>-1948.8483575089999</v>
      </c>
    </row>
    <row r="16" spans="1:8" x14ac:dyDescent="0.25">
      <c r="A16" s="3" t="s">
        <v>109</v>
      </c>
      <c r="B16" s="10" t="s">
        <v>110</v>
      </c>
      <c r="C16" s="10">
        <v>-800.56610033849995</v>
      </c>
      <c r="D16" s="10">
        <v>-800.68047092079996</v>
      </c>
      <c r="E16" s="10">
        <v>-798.64836153809995</v>
      </c>
      <c r="F16" s="10">
        <v>-799.28005807850002</v>
      </c>
      <c r="G16" s="5" t="s">
        <v>86</v>
      </c>
    </row>
    <row r="17" spans="1:7" x14ac:dyDescent="0.25">
      <c r="A17" s="3" t="s">
        <v>111</v>
      </c>
      <c r="B17" s="10" t="s">
        <v>112</v>
      </c>
      <c r="C17" s="10">
        <v>-721.1127281816</v>
      </c>
      <c r="D17" s="10">
        <v>-721.3405424284</v>
      </c>
      <c r="E17" s="10">
        <v>-718.15592838240002</v>
      </c>
      <c r="F17" s="5" t="s">
        <v>150</v>
      </c>
      <c r="G17" s="5" t="s">
        <v>150</v>
      </c>
    </row>
    <row r="18" spans="1:7" ht="18" x14ac:dyDescent="0.35">
      <c r="A18" s="3" t="s">
        <v>115</v>
      </c>
      <c r="B18" s="10" t="s">
        <v>116</v>
      </c>
      <c r="C18" s="10">
        <v>-2553.8013404600001</v>
      </c>
      <c r="D18" s="10">
        <v>-2555.0115833989998</v>
      </c>
      <c r="E18" s="10">
        <v>-2554.4527057300002</v>
      </c>
      <c r="F18" s="10">
        <v>-2555.2122255660001</v>
      </c>
      <c r="G18" s="10">
        <v>-2556.1070912099999</v>
      </c>
    </row>
    <row r="19" spans="1:7" x14ac:dyDescent="0.25">
      <c r="A19" s="3" t="s">
        <v>117</v>
      </c>
      <c r="B19" s="10" t="s">
        <v>118</v>
      </c>
      <c r="C19" s="10">
        <v>-1301.402754988</v>
      </c>
      <c r="D19" s="10">
        <v>-1301.9315003050001</v>
      </c>
      <c r="E19" s="10">
        <v>-1304.231595645</v>
      </c>
      <c r="F19" s="10">
        <v>-1304.36865773</v>
      </c>
      <c r="G19" s="10">
        <v>-1305.7041525320001</v>
      </c>
    </row>
    <row r="20" spans="1:7" ht="18" x14ac:dyDescent="0.35">
      <c r="A20" s="3" t="s">
        <v>119</v>
      </c>
      <c r="B20" s="10" t="s">
        <v>120</v>
      </c>
      <c r="C20" s="3">
        <v>-8912.5199263369996</v>
      </c>
      <c r="D20" s="10">
        <v>-8914.7763409889994</v>
      </c>
      <c r="E20" s="3" t="s">
        <v>121</v>
      </c>
      <c r="F20" s="3">
        <v>-8897.9256508079998</v>
      </c>
      <c r="G20" s="3">
        <v>-8898.7282534309998</v>
      </c>
    </row>
    <row r="21" spans="1:7" ht="18" x14ac:dyDescent="0.35">
      <c r="A21" s="3" t="s">
        <v>122</v>
      </c>
      <c r="B21" s="10" t="s">
        <v>123</v>
      </c>
      <c r="C21" s="10">
        <v>-3205.455257782</v>
      </c>
      <c r="D21" s="10">
        <v>-3206.8558008579998</v>
      </c>
      <c r="E21" s="10">
        <v>-3206.2357404959998</v>
      </c>
      <c r="F21" s="10">
        <v>-3206.9141329099998</v>
      </c>
      <c r="G21" s="10">
        <v>-3208.2702393089999</v>
      </c>
    </row>
    <row r="22" spans="1:7" ht="18" x14ac:dyDescent="0.35">
      <c r="A22" s="3" t="s">
        <v>124</v>
      </c>
      <c r="B22" s="10" t="s">
        <v>125</v>
      </c>
      <c r="C22" s="3">
        <v>-3425.318895894</v>
      </c>
      <c r="D22" s="10">
        <v>-3425.7736087590001</v>
      </c>
      <c r="E22" s="10">
        <v>-3419.6801066070002</v>
      </c>
      <c r="F22" s="10">
        <v>-3420.3549168650002</v>
      </c>
      <c r="G22" s="3">
        <v>-3419.6406612229998</v>
      </c>
    </row>
    <row r="23" spans="1:7" ht="18" x14ac:dyDescent="0.35">
      <c r="A23" s="3" t="s">
        <v>126</v>
      </c>
      <c r="B23" s="10" t="s">
        <v>127</v>
      </c>
      <c r="C23" s="10">
        <v>-1316.324210365</v>
      </c>
      <c r="D23" s="10">
        <v>-1316.3238328530001</v>
      </c>
      <c r="E23" s="10">
        <v>-1319.744390991</v>
      </c>
      <c r="F23" s="10">
        <v>-1319.744367669</v>
      </c>
      <c r="G23" s="10">
        <v>-1319.742498181</v>
      </c>
    </row>
    <row r="24" spans="1:7" ht="18" x14ac:dyDescent="0.35">
      <c r="A24" s="3" t="s">
        <v>128</v>
      </c>
      <c r="B24" s="10" t="s">
        <v>129</v>
      </c>
      <c r="C24" s="10">
        <v>-815.88408425</v>
      </c>
      <c r="D24" s="10">
        <v>-815.87967043460003</v>
      </c>
      <c r="E24" s="10">
        <v>-815.66786403180004</v>
      </c>
      <c r="F24" s="10">
        <v>-815.66866436520002</v>
      </c>
      <c r="G24" s="10">
        <v>-814.43306250269995</v>
      </c>
    </row>
    <row r="25" spans="1:7" x14ac:dyDescent="0.25">
      <c r="A25" s="10" t="s">
        <v>3</v>
      </c>
      <c r="B25" s="10" t="s">
        <v>130</v>
      </c>
      <c r="C25" s="3">
        <v>-2488.5416171440002</v>
      </c>
      <c r="D25" s="3">
        <v>-2491.4129919789998</v>
      </c>
      <c r="E25" s="3">
        <v>-2481.1938528179999</v>
      </c>
      <c r="F25" s="3">
        <v>-2482.9104894339998</v>
      </c>
      <c r="G25" s="3">
        <v>-2483.1988449270002</v>
      </c>
    </row>
    <row r="26" spans="1:7" x14ac:dyDescent="0.25">
      <c r="A26" s="10" t="s">
        <v>45</v>
      </c>
      <c r="B26" s="10" t="s">
        <v>46</v>
      </c>
      <c r="C26" s="3">
        <v>-180.4779607099</v>
      </c>
      <c r="D26" s="3">
        <v>-180.63965083779999</v>
      </c>
      <c r="E26" s="3">
        <v>-179.48669144659999</v>
      </c>
      <c r="F26" s="3">
        <v>-179.7443538739</v>
      </c>
      <c r="G26" s="3">
        <v>-179.7311077613</v>
      </c>
    </row>
    <row r="27" spans="1:7" ht="18" x14ac:dyDescent="0.35">
      <c r="A27" s="10" t="s">
        <v>7</v>
      </c>
      <c r="B27" s="10" t="s">
        <v>131</v>
      </c>
      <c r="C27" s="3">
        <v>-216.38958462479999</v>
      </c>
      <c r="D27" s="3">
        <v>-216.7209688536</v>
      </c>
      <c r="E27" s="3">
        <v>-214.52844417399999</v>
      </c>
      <c r="F27" s="3">
        <v>-214.97688874720001</v>
      </c>
      <c r="G27" s="3">
        <v>-215.09136672010001</v>
      </c>
    </row>
    <row r="28" spans="1:7" x14ac:dyDescent="0.25">
      <c r="A28" s="10" t="s">
        <v>18</v>
      </c>
      <c r="B28" s="10" t="s">
        <v>19</v>
      </c>
      <c r="C28" s="3">
        <v>-573.88380120950001</v>
      </c>
      <c r="D28" s="3">
        <v>-573.91275263479997</v>
      </c>
      <c r="E28" s="3">
        <v>-575.88577923330001</v>
      </c>
      <c r="F28" s="3">
        <v>-575.95473439540001</v>
      </c>
      <c r="G28" s="3">
        <v>-575.95132498989994</v>
      </c>
    </row>
    <row r="29" spans="1:7" x14ac:dyDescent="0.25">
      <c r="A29" s="10" t="s">
        <v>32</v>
      </c>
      <c r="B29" s="10" t="s">
        <v>33</v>
      </c>
      <c r="C29" s="3">
        <v>-315.17510205899998</v>
      </c>
      <c r="D29" s="3">
        <v>-315.2441855161</v>
      </c>
      <c r="E29" s="3">
        <v>-313.03981528870003</v>
      </c>
      <c r="F29" s="3">
        <v>-313.31144328369999</v>
      </c>
      <c r="G29" s="3">
        <v>-313.2395852432</v>
      </c>
    </row>
    <row r="30" spans="1:7" x14ac:dyDescent="0.25">
      <c r="A30" s="10" t="s">
        <v>21</v>
      </c>
      <c r="B30" s="10" t="s">
        <v>22</v>
      </c>
      <c r="C30" s="3">
        <v>-1349.6642578210001</v>
      </c>
      <c r="D30" s="3">
        <v>-1349.8633969590001</v>
      </c>
      <c r="E30" s="3">
        <v>-1346.810251935</v>
      </c>
      <c r="F30" s="3">
        <v>-1347.2295281439999</v>
      </c>
      <c r="G30" s="3">
        <v>-1347.4253410060001</v>
      </c>
    </row>
    <row r="31" spans="1:7" ht="18" x14ac:dyDescent="0.35">
      <c r="A31" s="10" t="s">
        <v>43</v>
      </c>
      <c r="B31" s="10" t="s">
        <v>44</v>
      </c>
      <c r="C31" s="3">
        <v>-8221.4620121850003</v>
      </c>
      <c r="D31" s="3">
        <v>-8222.3531300760005</v>
      </c>
      <c r="E31" s="3">
        <v>-8211.4000664739997</v>
      </c>
      <c r="F31" s="3">
        <v>-8212.9850856360008</v>
      </c>
      <c r="G31" s="3">
        <v>-8213.4246489359994</v>
      </c>
    </row>
    <row r="32" spans="1:7" ht="18" x14ac:dyDescent="0.35">
      <c r="A32" s="10" t="s">
        <v>47</v>
      </c>
      <c r="B32" s="10" t="s">
        <v>48</v>
      </c>
      <c r="C32" s="3">
        <v>-194.944652254</v>
      </c>
      <c r="D32" s="3">
        <v>-195.12391807349999</v>
      </c>
      <c r="E32" s="3">
        <v>-190.9249971589</v>
      </c>
      <c r="F32" s="3">
        <v>-191.58007008519999</v>
      </c>
      <c r="G32" s="3">
        <v>-190.8625660333</v>
      </c>
    </row>
  </sheetData>
  <mergeCells count="1">
    <mergeCell ref="C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activeCell="K17" sqref="K17"/>
    </sheetView>
  </sheetViews>
  <sheetFormatPr defaultRowHeight="15" x14ac:dyDescent="0.25"/>
  <cols>
    <col min="1" max="1" width="26.28515625" bestFit="1" customWidth="1"/>
    <col min="2" max="2" width="3.7109375" bestFit="1" customWidth="1"/>
    <col min="3" max="3" width="12.7109375" bestFit="1" customWidth="1"/>
    <col min="4" max="4" width="16.28515625" bestFit="1" customWidth="1"/>
    <col min="5" max="5" width="12.7109375" bestFit="1" customWidth="1"/>
    <col min="6" max="6" width="20.5703125" bestFit="1" customWidth="1"/>
    <col min="7" max="7" width="20.42578125" bestFit="1" customWidth="1"/>
    <col min="9" max="9" width="13.85546875" bestFit="1" customWidth="1"/>
    <col min="11" max="11" width="12.7109375" bestFit="1" customWidth="1"/>
    <col min="12" max="12" width="7.28515625" bestFit="1" customWidth="1"/>
    <col min="13" max="13" width="12.7109375" bestFit="1" customWidth="1"/>
    <col min="14" max="14" width="7.28515625" bestFit="1" customWidth="1"/>
    <col min="15" max="15" width="12.7109375" bestFit="1" customWidth="1"/>
    <col min="16" max="16" width="7.28515625" bestFit="1" customWidth="1"/>
    <col min="17" max="17" width="35.140625" bestFit="1" customWidth="1"/>
    <col min="18" max="18" width="7.28515625" bestFit="1" customWidth="1"/>
    <col min="19" max="19" width="30.28515625" bestFit="1" customWidth="1"/>
    <col min="20" max="20" width="7.28515625" bestFit="1" customWidth="1"/>
  </cols>
  <sheetData>
    <row r="1" spans="1:20" x14ac:dyDescent="0.25">
      <c r="A1" s="21"/>
      <c r="B1" s="10"/>
      <c r="C1" s="43" t="s">
        <v>54</v>
      </c>
      <c r="D1" s="43"/>
      <c r="E1" s="43"/>
      <c r="F1" s="43"/>
      <c r="G1" s="43"/>
      <c r="H1" s="10"/>
      <c r="I1" s="10"/>
      <c r="J1" s="10"/>
      <c r="K1" s="43" t="s">
        <v>67</v>
      </c>
      <c r="L1" s="43"/>
      <c r="M1" s="43"/>
      <c r="N1" s="43"/>
      <c r="O1" s="43"/>
      <c r="P1" s="43"/>
      <c r="Q1" s="43"/>
      <c r="R1" s="43"/>
      <c r="S1" s="43"/>
      <c r="T1" s="43"/>
    </row>
    <row r="2" spans="1:20" x14ac:dyDescent="0.25">
      <c r="A2" s="21"/>
      <c r="B2" s="10"/>
      <c r="C2" s="10"/>
      <c r="D2" s="9"/>
      <c r="E2" s="9"/>
      <c r="F2" s="9"/>
      <c r="G2" s="9"/>
      <c r="H2" s="10"/>
      <c r="I2" s="10"/>
      <c r="J2" s="10"/>
      <c r="K2" s="10"/>
      <c r="L2" s="10"/>
      <c r="M2" s="9"/>
      <c r="N2" s="10"/>
      <c r="O2" s="9"/>
      <c r="P2" s="10"/>
      <c r="Q2" s="9"/>
      <c r="R2" s="10"/>
      <c r="S2" s="9"/>
      <c r="T2" s="10"/>
    </row>
    <row r="3" spans="1:20" x14ac:dyDescent="0.25">
      <c r="A3" s="21"/>
      <c r="B3" s="10"/>
      <c r="C3" s="10" t="s">
        <v>55</v>
      </c>
      <c r="D3" s="10" t="s">
        <v>56</v>
      </c>
      <c r="E3" s="10" t="s">
        <v>57</v>
      </c>
      <c r="F3" s="10" t="s">
        <v>58</v>
      </c>
      <c r="G3" s="10" t="s">
        <v>59</v>
      </c>
      <c r="H3" s="10" t="s">
        <v>186</v>
      </c>
      <c r="I3" s="10"/>
      <c r="J3" s="10"/>
      <c r="K3" s="44" t="s">
        <v>55</v>
      </c>
      <c r="L3" s="44"/>
      <c r="M3" s="44" t="s">
        <v>56</v>
      </c>
      <c r="N3" s="44"/>
      <c r="O3" s="44" t="s">
        <v>57</v>
      </c>
      <c r="P3" s="44"/>
      <c r="Q3" s="44" t="s">
        <v>58</v>
      </c>
      <c r="R3" s="44"/>
      <c r="S3" s="44" t="s">
        <v>59</v>
      </c>
      <c r="T3" s="44"/>
    </row>
    <row r="4" spans="1:20" x14ac:dyDescent="0.25">
      <c r="A4" s="21" t="s">
        <v>132</v>
      </c>
      <c r="B4" s="10"/>
      <c r="C4" s="10" t="s">
        <v>60</v>
      </c>
      <c r="D4" s="10" t="s">
        <v>60</v>
      </c>
      <c r="E4" s="10" t="s">
        <v>60</v>
      </c>
      <c r="F4" s="10" t="s">
        <v>60</v>
      </c>
      <c r="G4" s="10" t="s">
        <v>60</v>
      </c>
      <c r="H4" s="10"/>
      <c r="I4" s="10" t="s">
        <v>153</v>
      </c>
      <c r="J4" s="10"/>
      <c r="K4" s="10" t="s">
        <v>60</v>
      </c>
      <c r="L4" s="10" t="s">
        <v>69</v>
      </c>
      <c r="M4" s="10" t="s">
        <v>60</v>
      </c>
      <c r="N4" s="10" t="s">
        <v>69</v>
      </c>
      <c r="O4" s="10" t="s">
        <v>60</v>
      </c>
      <c r="P4" s="10" t="s">
        <v>69</v>
      </c>
      <c r="Q4" s="10" t="s">
        <v>60</v>
      </c>
      <c r="R4" s="10" t="s">
        <v>69</v>
      </c>
      <c r="S4" s="10" t="s">
        <v>60</v>
      </c>
      <c r="T4" s="10" t="s">
        <v>69</v>
      </c>
    </row>
    <row r="5" spans="1:20" x14ac:dyDescent="0.25">
      <c r="A5" s="3" t="s">
        <v>89</v>
      </c>
      <c r="B5" s="10" t="s">
        <v>133</v>
      </c>
      <c r="C5" s="10">
        <v>-70.212177941649998</v>
      </c>
      <c r="D5" s="10">
        <v>-70.212418190939999</v>
      </c>
      <c r="E5" s="10">
        <v>-70.484059794519993</v>
      </c>
      <c r="F5" s="10">
        <v>-70.484162568529996</v>
      </c>
      <c r="G5" s="10">
        <v>-70.484307056890003</v>
      </c>
      <c r="H5" s="10"/>
      <c r="I5" s="10">
        <v>28</v>
      </c>
      <c r="J5" s="10"/>
      <c r="K5" s="10">
        <f>(1/I5)*('Crystaline Elements'!C5-(I5*C5))</f>
        <v>-7.474566311778565</v>
      </c>
      <c r="L5" s="10"/>
      <c r="M5" s="10">
        <f>(1/I5)*('Crystaline Elements'!D5-(I5*D5))</f>
        <v>-7.8750140104171464</v>
      </c>
      <c r="N5" s="10"/>
      <c r="O5" s="10">
        <f>(1/I5)*('Crystaline Elements'!E5-(I5*E5))</f>
        <v>-6.6895454856585754</v>
      </c>
      <c r="P5" s="10"/>
      <c r="Q5" s="10">
        <f>(1/I5)*('Crystaline Elements'!F5-(I5*F5))</f>
        <v>-7.015340406612868</v>
      </c>
      <c r="R5" s="10"/>
      <c r="S5" s="10">
        <f>(1/I5)*('Crystaline Elements'!G5-(I5*G5))</f>
        <v>-6.9902873412171402</v>
      </c>
    </row>
    <row r="6" spans="1:20" x14ac:dyDescent="0.25">
      <c r="A6" s="3" t="s">
        <v>134</v>
      </c>
      <c r="B6" s="10" t="s">
        <v>135</v>
      </c>
      <c r="C6" s="10">
        <v>-262.12552312589997</v>
      </c>
      <c r="D6" s="10">
        <v>-262.12557121470002</v>
      </c>
      <c r="E6" s="10">
        <v>-262.76721098770003</v>
      </c>
      <c r="F6" s="10">
        <v>-262.76725039050001</v>
      </c>
      <c r="G6" s="10">
        <v>-262.76725800830002</v>
      </c>
      <c r="H6" s="10"/>
      <c r="I6" s="10">
        <v>2</v>
      </c>
      <c r="J6" s="10"/>
      <c r="K6" s="10">
        <f>(1/I6)*('Crystaline Elements'!C6-(I6*C6))</f>
        <v>-8.2506980356000099</v>
      </c>
      <c r="L6" s="10"/>
      <c r="M6" s="10">
        <f>(1/I6)*('Crystaline Elements'!D6-(I6*D6))</f>
        <v>-8.249646406599993</v>
      </c>
      <c r="N6" s="10"/>
      <c r="O6" s="10">
        <f>(1/I6)*('Crystaline Elements'!E6-(I6*E6))</f>
        <v>-7.8583652676499582</v>
      </c>
      <c r="P6" s="10"/>
      <c r="Q6" s="10">
        <f>(1/I6)*('Crystaline Elements'!F6-(I6*F6))</f>
        <v>-7.8607453348499803</v>
      </c>
      <c r="R6" s="10"/>
      <c r="S6" s="10">
        <f>(1/I6)*('Crystaline Elements'!G6-(I6*G6))</f>
        <v>-7.8591648738999993</v>
      </c>
    </row>
    <row r="7" spans="1:20" x14ac:dyDescent="0.25">
      <c r="A7" s="3" t="s">
        <v>91</v>
      </c>
      <c r="B7" s="10" t="s">
        <v>136</v>
      </c>
      <c r="C7" s="10">
        <v>-12.10218863283</v>
      </c>
      <c r="D7" s="10">
        <v>-12.102207372220001</v>
      </c>
      <c r="E7" s="10">
        <v>-12.46566617717</v>
      </c>
      <c r="F7" s="10">
        <v>-12.46560818447</v>
      </c>
      <c r="G7" s="10">
        <v>-12.465695568279999</v>
      </c>
      <c r="H7" s="10"/>
      <c r="I7" s="10">
        <v>2</v>
      </c>
      <c r="J7" s="10"/>
      <c r="K7" s="10">
        <f>(1/I7)*('Crystaline Elements'!C7-(I7*C7))</f>
        <v>-3.3220313027750006</v>
      </c>
      <c r="L7" s="10"/>
      <c r="M7" s="10">
        <f>(1/I7)*('Crystaline Elements'!D7-(I7*D7))</f>
        <v>-3.333218794715</v>
      </c>
      <c r="N7" s="10"/>
      <c r="O7" s="10">
        <f>(1/I7)*('Crystaline Elements'!E7-(I7*E7))</f>
        <v>-3.3482343185599994</v>
      </c>
      <c r="P7" s="10"/>
      <c r="Q7" s="10">
        <f>(1/I7)*('Crystaline Elements'!F7-(I7*F7))</f>
        <v>-3.3481373222849999</v>
      </c>
      <c r="R7" s="10"/>
      <c r="S7" s="10">
        <f>(1/I7)*('Crystaline Elements'!G7-(I7*G7))</f>
        <v>-3.3480379105100013</v>
      </c>
    </row>
    <row r="8" spans="1:20" x14ac:dyDescent="0.25">
      <c r="A8" s="3" t="s">
        <v>93</v>
      </c>
      <c r="B8" s="10" t="s">
        <v>137</v>
      </c>
      <c r="C8" s="10">
        <v>-428.78110962720001</v>
      </c>
      <c r="D8" s="10">
        <v>-428.7811387909</v>
      </c>
      <c r="E8" s="10">
        <v>-429.7303830843</v>
      </c>
      <c r="F8" s="10">
        <v>-429.73040393709999</v>
      </c>
      <c r="G8" s="10">
        <v>-429.7304479</v>
      </c>
      <c r="H8" s="10"/>
      <c r="I8" s="10">
        <v>2</v>
      </c>
      <c r="J8" s="10"/>
      <c r="K8" s="10">
        <f>(1/I8)*('Crystaline Elements'!C8-(I8*C8))</f>
        <v>-4.6940319715999976</v>
      </c>
      <c r="L8" s="10"/>
      <c r="M8" s="10">
        <f>(1/I8)*('Crystaline Elements'!D8-(I8*D8))</f>
        <v>-4.6942388790999985</v>
      </c>
      <c r="N8" s="10"/>
      <c r="O8" s="10">
        <f>(1/I8)*('Crystaline Elements'!E8-(I8*E8))</f>
        <v>-4.2531257535999885</v>
      </c>
      <c r="P8" s="10"/>
      <c r="Q8" s="10">
        <f>(1/I8)*('Crystaline Elements'!F8-(I8*F8))</f>
        <v>-4.2531655818000331</v>
      </c>
      <c r="R8" s="10"/>
      <c r="S8" s="10">
        <f>(1/I8)*('Crystaline Elements'!G8-(I8*G8))</f>
        <v>-4.253140397850018</v>
      </c>
    </row>
    <row r="9" spans="1:20" x14ac:dyDescent="0.25">
      <c r="A9" s="3" t="s">
        <v>95</v>
      </c>
      <c r="B9" s="10" t="s">
        <v>96</v>
      </c>
      <c r="C9" s="10">
        <v>-52.958798615660001</v>
      </c>
      <c r="D9" s="10">
        <v>-52.95967169907</v>
      </c>
      <c r="E9" s="10">
        <v>-52.716954874499997</v>
      </c>
      <c r="F9" s="22">
        <v>-52.717393235049997</v>
      </c>
      <c r="G9" s="10">
        <v>-52.718281010049999</v>
      </c>
      <c r="H9" s="10"/>
      <c r="I9" s="10">
        <v>1</v>
      </c>
      <c r="J9" s="10"/>
      <c r="K9" s="10">
        <f>(1/I9)*('Crystaline Elements'!C9-(I9*C9))</f>
        <v>-4.222172343189996</v>
      </c>
      <c r="L9" s="10"/>
      <c r="M9" s="10">
        <f>(1/I9)*('Crystaline Elements'!D9-(I9*D9))</f>
        <v>-4.4282015971299984</v>
      </c>
      <c r="N9" s="10"/>
      <c r="O9" s="10">
        <f>(1/I9)*('Crystaline Elements'!E9-(I9*E9))</f>
        <v>-3.7261099755800018</v>
      </c>
      <c r="P9" s="10"/>
      <c r="Q9" s="10">
        <f>(1/I9)*('Crystaline Elements'!F9-(I9*F9))</f>
        <v>-3.9807505911900023</v>
      </c>
      <c r="R9" s="10"/>
      <c r="S9" s="10">
        <f>(1/I9)*('Crystaline Elements'!G9-(I9*G9))</f>
        <v>-4.3342300678899974</v>
      </c>
    </row>
    <row r="10" spans="1:20" x14ac:dyDescent="0.25">
      <c r="A10" s="3" t="s">
        <v>97</v>
      </c>
      <c r="B10" s="10" t="s">
        <v>138</v>
      </c>
      <c r="C10" s="10">
        <v>-148.68709799889999</v>
      </c>
      <c r="D10" s="10">
        <v>-148.68836707860001</v>
      </c>
      <c r="E10" s="10">
        <v>-147.16476177050001</v>
      </c>
      <c r="F10" s="5" t="s">
        <v>151</v>
      </c>
      <c r="G10" s="5" t="s">
        <v>152</v>
      </c>
      <c r="H10" s="10"/>
      <c r="I10" s="10">
        <v>2</v>
      </c>
      <c r="J10" s="10"/>
      <c r="K10" s="10">
        <f>(1/I10)*('Crystaline Elements'!C10-(I10*C10))</f>
        <v>-3.2858427300027415E-2</v>
      </c>
      <c r="L10" s="10"/>
      <c r="M10" s="10">
        <f>(1/I10)*('Crystaline Elements'!D10-(I10*D10))</f>
        <v>-2.8598867799985328E-2</v>
      </c>
      <c r="N10" s="10"/>
      <c r="O10" s="10">
        <f>(1/I10)*('Crystaline Elements'!E10-(I10*E10))</f>
        <v>-0.16354707719997919</v>
      </c>
      <c r="P10" s="10"/>
      <c r="Q10" s="5" t="s">
        <v>151</v>
      </c>
      <c r="R10" s="10"/>
      <c r="S10" s="5" t="s">
        <v>151</v>
      </c>
    </row>
    <row r="11" spans="1:20" x14ac:dyDescent="0.25">
      <c r="A11" s="3" t="s">
        <v>99</v>
      </c>
      <c r="B11" s="10" t="s">
        <v>100</v>
      </c>
      <c r="C11" s="10">
        <v>-365.0793124676</v>
      </c>
      <c r="D11" s="10">
        <v>-365.07963874889998</v>
      </c>
      <c r="E11" s="10">
        <v>-364.00620474359999</v>
      </c>
      <c r="F11" s="10">
        <v>-364.00660496749998</v>
      </c>
      <c r="G11" s="10">
        <v>-364.00670093270003</v>
      </c>
      <c r="H11" s="10"/>
      <c r="I11" s="10">
        <v>1</v>
      </c>
      <c r="J11" s="10"/>
      <c r="K11" s="10">
        <f>(1/I11)*('Crystaline Elements'!C11-(I11*C11))</f>
        <v>-0.98930623450002031</v>
      </c>
      <c r="L11" s="10"/>
      <c r="M11" s="10">
        <f>(1/I11)*('Crystaline Elements'!D11-(I11*D11))</f>
        <v>-1.0369126269999924</v>
      </c>
      <c r="N11" s="10"/>
      <c r="O11" s="10">
        <f>(1/I11)*('Crystaline Elements'!E11-(I11*E11))</f>
        <v>-0.50437012200001163</v>
      </c>
      <c r="P11" s="10"/>
      <c r="Q11" s="10">
        <f>(1/I11)*('Crystaline Elements'!F11-(I11*F11))</f>
        <v>-0.66611176480000722</v>
      </c>
      <c r="R11" s="10"/>
      <c r="S11" s="10">
        <f>(1/I11)*('Crystaline Elements'!G11-(I11*G11))</f>
        <v>-0.61558951149999075</v>
      </c>
    </row>
    <row r="12" spans="1:20" x14ac:dyDescent="0.25">
      <c r="A12" s="3" t="s">
        <v>101</v>
      </c>
      <c r="B12" s="10" t="s">
        <v>102</v>
      </c>
      <c r="C12" s="10">
        <v>-912.24160871319998</v>
      </c>
      <c r="D12" s="10">
        <v>-912.24258543589997</v>
      </c>
      <c r="E12" s="10">
        <v>-910.67616433180001</v>
      </c>
      <c r="F12" s="5" t="s">
        <v>84</v>
      </c>
      <c r="G12" s="10">
        <v>-910.67691521940003</v>
      </c>
      <c r="H12" s="10"/>
      <c r="I12" s="10">
        <v>1</v>
      </c>
      <c r="J12" s="10"/>
      <c r="K12" s="10">
        <f>(1/I12)*('Crystaline Elements'!C12-(I12*C12))</f>
        <v>-4.4212186281999948</v>
      </c>
      <c r="L12" s="10"/>
      <c r="M12" s="10">
        <f>(1/I12)*('Crystaline Elements'!D12-(I12*D12))</f>
        <v>-4.536474512800055</v>
      </c>
      <c r="N12" s="10"/>
      <c r="O12" s="10">
        <f>(1/I12)*('Crystaline Elements'!E12-(I12*E12))</f>
        <v>-3.2140492258999984</v>
      </c>
      <c r="P12" s="10"/>
      <c r="Q12" s="5" t="s">
        <v>84</v>
      </c>
      <c r="R12" s="10"/>
      <c r="S12" s="10">
        <f>(1/I12)*('Crystaline Elements'!G12-(I12*G12))</f>
        <v>-3.5765287228999796</v>
      </c>
    </row>
    <row r="13" spans="1:20" x14ac:dyDescent="0.25">
      <c r="A13" s="3" t="s">
        <v>103</v>
      </c>
      <c r="B13" s="10" t="s">
        <v>104</v>
      </c>
      <c r="C13" s="10">
        <v>-1559.3543549379999</v>
      </c>
      <c r="D13" s="10">
        <v>-1559.3562509830001</v>
      </c>
      <c r="E13" s="10">
        <v>-1558.210913329</v>
      </c>
      <c r="F13" s="10">
        <v>-1558.2121306040001</v>
      </c>
      <c r="G13" s="10">
        <v>-1558.263914845</v>
      </c>
      <c r="H13" s="10"/>
      <c r="I13" s="10">
        <v>1</v>
      </c>
      <c r="J13" s="10"/>
      <c r="K13" s="10">
        <f>(1/I13)*('Crystaline Elements'!C13-(I13*C13))</f>
        <v>-1.5378883470000346</v>
      </c>
      <c r="L13" s="10"/>
      <c r="M13" s="10">
        <f>(1/I13)*('Crystaline Elements'!D13-(I13*D13))</f>
        <v>-1.6348461349998615</v>
      </c>
      <c r="N13" s="10"/>
      <c r="O13" s="10">
        <f>(1/I13)*('Crystaline Elements'!E13-(I13*E13))</f>
        <v>-1.1290452069999901</v>
      </c>
      <c r="P13" s="10"/>
      <c r="Q13" s="10">
        <f>(1/I13)*('Crystaline Elements'!F13-(I13*F13))</f>
        <v>-1.7961701769997944</v>
      </c>
      <c r="R13" s="10"/>
      <c r="S13" s="10">
        <f>(1/I13)*('Crystaline Elements'!G13-(I13*G13))</f>
        <v>-2.4790845580000678</v>
      </c>
    </row>
    <row r="14" spans="1:20" x14ac:dyDescent="0.25">
      <c r="A14" s="3" t="s">
        <v>105</v>
      </c>
      <c r="B14" s="10" t="s">
        <v>106</v>
      </c>
      <c r="C14" s="10">
        <v>-851.05435150200003</v>
      </c>
      <c r="D14" s="10">
        <v>-851.05605448250003</v>
      </c>
      <c r="E14" s="10">
        <v>-857.56211139840002</v>
      </c>
      <c r="F14" s="10">
        <v>-857.56251355530003</v>
      </c>
      <c r="G14" s="10">
        <v>-857.56375180509997</v>
      </c>
      <c r="H14" s="10"/>
      <c r="I14" s="10">
        <v>1</v>
      </c>
      <c r="J14" s="10"/>
      <c r="K14" s="10">
        <f>(1/I14)*('Crystaline Elements'!C14-(I14*C14))</f>
        <v>-8.8755177450000247</v>
      </c>
      <c r="L14" s="10"/>
      <c r="M14" s="10">
        <f>(1/I14)*('Crystaline Elements'!D14-(I14*D14))</f>
        <v>-9.4392026514999543</v>
      </c>
      <c r="N14" s="10"/>
      <c r="O14" s="10">
        <f>(1/I14)*('Crystaline Elements'!E14-(I14*E14))</f>
        <v>-7.3086314231999268</v>
      </c>
      <c r="P14" s="10"/>
      <c r="Q14" s="10">
        <f>(1/I14)*('Crystaline Elements'!F14-(I14*F14))</f>
        <v>-7.7793010963999905</v>
      </c>
      <c r="R14" s="10"/>
      <c r="S14" s="10">
        <f>(1/I14)*('Crystaline Elements'!G14-(I14*G14))</f>
        <v>-8.2423877800000582</v>
      </c>
    </row>
    <row r="15" spans="1:20" x14ac:dyDescent="0.25">
      <c r="A15" s="3" t="s">
        <v>107</v>
      </c>
      <c r="B15" s="10" t="s">
        <v>139</v>
      </c>
      <c r="C15" s="10">
        <v>-971.81114872700005</v>
      </c>
      <c r="D15" s="10">
        <v>-971.81350624649997</v>
      </c>
      <c r="E15" s="10">
        <v>-972.58990616120002</v>
      </c>
      <c r="F15" s="10">
        <v>-972.59007305149999</v>
      </c>
      <c r="G15" s="10">
        <v>-972.59169113810003</v>
      </c>
      <c r="H15" s="10"/>
      <c r="I15" s="10">
        <v>2</v>
      </c>
      <c r="J15" s="10"/>
      <c r="K15" s="10">
        <f>(1/I15)*('Crystaline Elements'!C15-(I15*C15))</f>
        <v>-1.6759111824999309</v>
      </c>
      <c r="L15" s="10"/>
      <c r="M15" s="10">
        <f>(1/I15)*('Crystaline Elements'!D15-(I15*D15))</f>
        <v>-1.9860017854999796</v>
      </c>
      <c r="N15" s="10"/>
      <c r="O15" s="10">
        <f>(1/I15)*('Crystaline Elements'!E15-(I15*E15))</f>
        <v>-1.3579260382999792</v>
      </c>
      <c r="P15" s="10"/>
      <c r="Q15" s="10">
        <f>(1/I15)*('Crystaline Elements'!F15-(I15*F15))</f>
        <v>-1.6754959145000612</v>
      </c>
      <c r="R15" s="10"/>
      <c r="S15" s="10">
        <f>(1/I15)*('Crystaline Elements'!G15-(I15*G15))</f>
        <v>-1.8324876163999306</v>
      </c>
    </row>
    <row r="16" spans="1:20" x14ac:dyDescent="0.25">
      <c r="A16" s="3" t="s">
        <v>109</v>
      </c>
      <c r="B16" s="10" t="s">
        <v>110</v>
      </c>
      <c r="C16" s="10">
        <v>-795.42867140730004</v>
      </c>
      <c r="D16" s="10">
        <v>-795.42926917349996</v>
      </c>
      <c r="E16" s="10">
        <v>-794.80252767549996</v>
      </c>
      <c r="F16" s="10">
        <v>-794.80331181940005</v>
      </c>
      <c r="G16" s="5" t="s">
        <v>86</v>
      </c>
      <c r="H16" s="10"/>
      <c r="I16" s="10">
        <v>1</v>
      </c>
      <c r="J16" s="10"/>
      <c r="K16" s="10">
        <f>(1/I16)*('Crystaline Elements'!C16-(I16*C16))</f>
        <v>-5.1374289311999064</v>
      </c>
      <c r="L16" s="10"/>
      <c r="M16" s="10">
        <f>(1/I16)*('Crystaline Elements'!D16-(I16*D16))</f>
        <v>-5.2512017473000014</v>
      </c>
      <c r="N16" s="10"/>
      <c r="O16" s="10">
        <f>(1/I16)*('Crystaline Elements'!E16-(I16*E16))</f>
        <v>-3.8458338625999886</v>
      </c>
      <c r="P16" s="10"/>
      <c r="Q16" s="10">
        <f>(1/I16)*('Crystaline Elements'!F16-(I16*F16))</f>
        <v>-4.4767462590999685</v>
      </c>
      <c r="R16" s="3"/>
      <c r="S16" s="5" t="s">
        <v>61</v>
      </c>
    </row>
    <row r="17" spans="1:19" x14ac:dyDescent="0.25">
      <c r="A17" s="3" t="s">
        <v>111</v>
      </c>
      <c r="B17" s="10" t="s">
        <v>112</v>
      </c>
      <c r="C17" s="10">
        <v>-713.85407002349996</v>
      </c>
      <c r="D17" s="10">
        <v>-713.85428530829995</v>
      </c>
      <c r="E17" s="10">
        <v>-712.37081668350004</v>
      </c>
      <c r="F17" s="5" t="s">
        <v>150</v>
      </c>
      <c r="G17" s="5" t="s">
        <v>150</v>
      </c>
      <c r="H17" s="10"/>
      <c r="I17" s="10">
        <v>1</v>
      </c>
      <c r="J17" s="10"/>
      <c r="K17" s="10">
        <f>(1/I17)*('Crystaline Elements'!C17-(I17*C17))</f>
        <v>-7.2586581581000473</v>
      </c>
      <c r="L17" s="10"/>
      <c r="M17" s="10">
        <f>(1/I17)*('Crystaline Elements'!D17-(I17*D17))</f>
        <v>-7.4862571201000492</v>
      </c>
      <c r="N17" s="10"/>
      <c r="O17" s="10">
        <f>(1/I17)*('Crystaline Elements'!E17-(I17*E17))</f>
        <v>-5.785111698899982</v>
      </c>
      <c r="P17" s="3"/>
      <c r="Q17" s="5" t="s">
        <v>113</v>
      </c>
      <c r="R17" s="3"/>
      <c r="S17" s="5" t="s">
        <v>114</v>
      </c>
    </row>
    <row r="18" spans="1:19" x14ac:dyDescent="0.25">
      <c r="A18" s="3" t="s">
        <v>115</v>
      </c>
      <c r="B18" s="10" t="s">
        <v>140</v>
      </c>
      <c r="C18" s="10">
        <v>-1271.8787370770001</v>
      </c>
      <c r="D18" s="10">
        <v>-1271.8852770870001</v>
      </c>
      <c r="E18" s="10">
        <v>-1272.8024841209999</v>
      </c>
      <c r="F18" s="10">
        <v>-1272.802852754</v>
      </c>
      <c r="G18" s="10">
        <v>-1272.806297675</v>
      </c>
      <c r="H18" s="10"/>
      <c r="I18" s="10">
        <v>1</v>
      </c>
      <c r="J18" s="10"/>
      <c r="K18" s="10">
        <f>(1/I18)*('Crystaline Elements'!C18-(I18*C18))</f>
        <v>-1281.922603383</v>
      </c>
      <c r="L18" s="10"/>
      <c r="M18" s="10">
        <f>(1/I18)*('Crystaline Elements'!D18-(I18*D18))</f>
        <v>-1283.1263063119998</v>
      </c>
      <c r="N18" s="10"/>
      <c r="O18" s="10">
        <f>(1/I18)*('Crystaline Elements'!E18-(I18*E18))</f>
        <v>-1281.6502216090003</v>
      </c>
      <c r="P18" s="10"/>
      <c r="Q18" s="10">
        <f>(1/I18)*('Crystaline Elements'!F18-(I18*F18))</f>
        <v>-1282.4093728120001</v>
      </c>
      <c r="R18" s="10"/>
      <c r="S18" s="10">
        <f>(1/I18)*('Crystaline Elements'!G18-(I18*G18))</f>
        <v>-1283.3007935349999</v>
      </c>
    </row>
    <row r="19" spans="1:19" x14ac:dyDescent="0.25">
      <c r="A19" s="3" t="s">
        <v>117</v>
      </c>
      <c r="B19" s="10" t="s">
        <v>118</v>
      </c>
      <c r="C19" s="10">
        <v>-1300.06351408</v>
      </c>
      <c r="D19" s="10">
        <v>-1300.072925084</v>
      </c>
      <c r="E19" s="10">
        <v>-1303.0873755560001</v>
      </c>
      <c r="F19" s="10">
        <v>-1303.0875605389999</v>
      </c>
      <c r="G19" s="10">
        <v>-1303.0923397500001</v>
      </c>
      <c r="H19" s="10"/>
      <c r="I19" s="10">
        <v>1</v>
      </c>
      <c r="J19" s="10"/>
      <c r="K19" s="10">
        <f>(1/I19)*('Crystaline Elements'!C19-(I19*C19))</f>
        <v>-1.3392409079999652</v>
      </c>
      <c r="L19" s="10"/>
      <c r="M19" s="10">
        <f>(1/I19)*('Crystaline Elements'!D19-(I19*D19))</f>
        <v>-1.8585752210001374</v>
      </c>
      <c r="N19" s="10"/>
      <c r="O19" s="10">
        <f>(1/I19)*('Crystaline Elements'!E19-(I19*E19))</f>
        <v>-1.144220088999873</v>
      </c>
      <c r="P19" s="10"/>
      <c r="Q19" s="10">
        <f>(1/I19)*('Crystaline Elements'!F19-(I19*F19))</f>
        <v>-1.2810971910000717</v>
      </c>
      <c r="R19" s="10"/>
      <c r="S19" s="10">
        <f>(1/I19)*('Crystaline Elements'!G19-(I19*G19))</f>
        <v>-2.6118127820000154</v>
      </c>
    </row>
    <row r="20" spans="1:19" x14ac:dyDescent="0.25">
      <c r="A20" s="3" t="s">
        <v>119</v>
      </c>
      <c r="B20" s="10" t="s">
        <v>141</v>
      </c>
      <c r="C20" s="10">
        <v>-273.94430616829999</v>
      </c>
      <c r="D20" s="10">
        <v>-273.94458588800001</v>
      </c>
      <c r="E20" s="10">
        <v>-273.99772869660001</v>
      </c>
      <c r="F20" s="10">
        <v>-273.99789742090002</v>
      </c>
      <c r="G20" s="10">
        <v>-273.99811413549997</v>
      </c>
      <c r="H20" s="10"/>
      <c r="I20" s="10">
        <v>32</v>
      </c>
      <c r="J20" s="10"/>
      <c r="K20" s="10">
        <f>(1/I20)*('Crystaline Elements'!C20-(I20*C20))</f>
        <v>-4.571941529731248</v>
      </c>
      <c r="L20" s="10"/>
      <c r="M20" s="10">
        <f>(1/I20)*('Crystaline Elements'!D20-(I20*D20))</f>
        <v>-4.6421747679062264</v>
      </c>
      <c r="N20" s="10"/>
      <c r="O20" s="10" t="e">
        <f>(1/I20)*('Crystaline Elements'!E20-(I20*E20))</f>
        <v>#VALUE!</v>
      </c>
      <c r="P20" s="10"/>
      <c r="Q20" s="10">
        <f>(1/I20)*('Crystaline Elements'!F20-(I20*F20))</f>
        <v>-4.0622791668499758</v>
      </c>
      <c r="R20" s="10"/>
      <c r="S20" s="10">
        <f>(1/I20)*('Crystaline Elements'!G20-(I20*G20))</f>
        <v>-4.0871437842187675</v>
      </c>
    </row>
    <row r="21" spans="1:19" x14ac:dyDescent="0.25">
      <c r="A21" s="3" t="s">
        <v>122</v>
      </c>
      <c r="B21" s="10" t="s">
        <v>142</v>
      </c>
      <c r="C21" s="10">
        <v>-1595.330648444</v>
      </c>
      <c r="D21" s="10">
        <v>-1595.335447763</v>
      </c>
      <c r="E21" s="10">
        <v>-1596.6191846439999</v>
      </c>
      <c r="F21" s="10">
        <v>-1596.718279399</v>
      </c>
      <c r="G21" s="10">
        <v>-1596.622432292</v>
      </c>
      <c r="H21" s="10"/>
      <c r="I21" s="10">
        <v>2</v>
      </c>
      <c r="J21" s="10"/>
      <c r="K21" s="10">
        <f>(1/I21)*('Crystaline Elements'!C21-(I21*C21))</f>
        <v>-7.3969804470000327</v>
      </c>
      <c r="L21" s="10"/>
      <c r="M21" s="10">
        <f>(1/I21)*('Crystaline Elements'!D21-(I21*D21))</f>
        <v>-8.0924526659998719</v>
      </c>
      <c r="N21" s="10"/>
      <c r="O21" s="10">
        <f>(1/I21)*('Crystaline Elements'!E21-(I21*E21))</f>
        <v>-6.4986856040000021</v>
      </c>
      <c r="P21" s="10"/>
      <c r="Q21" s="10">
        <f>(1/I21)*('Crystaline Elements'!F21-(I21*F21))</f>
        <v>-6.7387870559998646</v>
      </c>
      <c r="R21" s="10"/>
      <c r="S21" s="10">
        <f>(1/I21)*('Crystaline Elements'!G21-(I21*G21))</f>
        <v>-7.5126873624999462</v>
      </c>
    </row>
    <row r="22" spans="1:19" x14ac:dyDescent="0.25">
      <c r="A22" s="3" t="s">
        <v>124</v>
      </c>
      <c r="B22" s="10" t="s">
        <v>143</v>
      </c>
      <c r="C22" s="10">
        <v>-1710.9351230899999</v>
      </c>
      <c r="D22" s="10">
        <v>-1710.9360998510001</v>
      </c>
      <c r="E22" s="10">
        <v>-1708.9893992939999</v>
      </c>
      <c r="F22" s="10">
        <v>-1708.9897593810001</v>
      </c>
      <c r="G22" s="10">
        <v>-1708.9904419300001</v>
      </c>
      <c r="H22" s="10"/>
      <c r="I22" s="10">
        <v>2</v>
      </c>
      <c r="J22" s="10"/>
      <c r="K22" s="10">
        <f>(1/I22)*('Crystaline Elements'!C22-(I22*C22))</f>
        <v>-1.724324857000056</v>
      </c>
      <c r="L22" s="10"/>
      <c r="M22" s="10">
        <f>(1/I22)*('Crystaline Elements'!D22-(I22*D22))</f>
        <v>-1.9507045284999549</v>
      </c>
      <c r="N22" s="10"/>
      <c r="O22" s="10">
        <f>(1/I22)*('Crystaline Elements'!E22-(I22*E22))</f>
        <v>-0.85065400950020376</v>
      </c>
      <c r="P22" s="10"/>
      <c r="Q22" s="10">
        <f>(1/I22)*('Crystaline Elements'!F22-(I22*F22))</f>
        <v>-1.1876990514999761</v>
      </c>
      <c r="R22" s="10"/>
      <c r="S22" s="10">
        <f>(1/I22)*('Crystaline Elements'!G22-(I22*G22))</f>
        <v>-0.82988868149982409</v>
      </c>
    </row>
    <row r="23" spans="1:19" x14ac:dyDescent="0.25">
      <c r="A23" s="3" t="s">
        <v>126</v>
      </c>
      <c r="B23" s="10" t="s">
        <v>144</v>
      </c>
      <c r="C23" s="10">
        <v>-656.1294530783</v>
      </c>
      <c r="D23" s="10">
        <v>-656.12947985209996</v>
      </c>
      <c r="E23" s="10">
        <v>-658.10932621129996</v>
      </c>
      <c r="F23" s="10">
        <v>-658.10935006459999</v>
      </c>
      <c r="G23" s="10">
        <v>-658.10934896139997</v>
      </c>
      <c r="H23" s="10"/>
      <c r="I23" s="10">
        <v>2</v>
      </c>
      <c r="J23" s="10"/>
      <c r="K23" s="10">
        <f>(1/I23)*('Crystaline Elements'!C23-(I23*C23))</f>
        <v>-2.0326521041999968</v>
      </c>
      <c r="L23" s="10"/>
      <c r="M23" s="10">
        <f>(1/I23)*('Crystaline Elements'!D23-(I23*D23))</f>
        <v>-2.0324365744000943</v>
      </c>
      <c r="N23" s="10"/>
      <c r="O23" s="10">
        <f>(1/I23)*('Crystaline Elements'!E23-(I23*E23))</f>
        <v>-1.7628692842000646</v>
      </c>
      <c r="P23" s="10"/>
      <c r="Q23" s="10">
        <f>(1/I23)*('Crystaline Elements'!F23-(I23*F23))</f>
        <v>-1.7628337698999985</v>
      </c>
      <c r="R23" s="10"/>
      <c r="S23" s="10">
        <f>(1/I23)*('Crystaline Elements'!G23-(I23*G23))</f>
        <v>-1.7619001291000131</v>
      </c>
    </row>
    <row r="24" spans="1:19" x14ac:dyDescent="0.25">
      <c r="A24" s="3" t="s">
        <v>128</v>
      </c>
      <c r="B24" s="10" t="s">
        <v>145</v>
      </c>
      <c r="C24" s="10">
        <v>-406.03106526840003</v>
      </c>
      <c r="D24" s="10">
        <v>-406.0312572002</v>
      </c>
      <c r="E24" s="10">
        <v>-406.19834229840001</v>
      </c>
      <c r="F24" s="10">
        <v>-406.19851589310002</v>
      </c>
      <c r="G24" s="10">
        <v>-406.19864809580002</v>
      </c>
      <c r="H24" s="10"/>
      <c r="I24" s="10">
        <v>2</v>
      </c>
      <c r="J24" s="10"/>
      <c r="K24" s="10">
        <f>(1/I24)*('Crystaline Elements'!C24-(I24*C24))</f>
        <v>-1.910976856599973</v>
      </c>
      <c r="L24" s="10"/>
      <c r="M24" s="10">
        <f>(1/I24)*('Crystaline Elements'!D24-(I24*D24))</f>
        <v>-1.9085780171000124</v>
      </c>
      <c r="N24" s="10"/>
      <c r="O24" s="10">
        <f>(1/I24)*('Crystaline Elements'!E24-(I24*E24))</f>
        <v>-1.6355897175000109</v>
      </c>
      <c r="P24" s="10"/>
      <c r="Q24" s="10">
        <f>(1/I24)*('Crystaline Elements'!F24-(I24*F24))</f>
        <v>-1.635816289499985</v>
      </c>
      <c r="R24" s="10"/>
      <c r="S24" s="10">
        <f>(1/I24)*('Crystaline Elements'!G24-(I24*G24))</f>
        <v>-1.0178831555499528</v>
      </c>
    </row>
    <row r="25" spans="1:19" x14ac:dyDescent="0.25">
      <c r="A25" s="3" t="s">
        <v>146</v>
      </c>
      <c r="B25" s="10" t="s">
        <v>130</v>
      </c>
      <c r="C25" s="10">
        <v>-145.4808203938</v>
      </c>
      <c r="D25" s="10">
        <v>-145.4809429714</v>
      </c>
      <c r="E25" s="10">
        <v>-145.93451145259999</v>
      </c>
      <c r="F25" s="10">
        <v>-145.93439856590001</v>
      </c>
      <c r="G25" s="10">
        <v>-145.9344502893</v>
      </c>
      <c r="H25" s="10"/>
      <c r="I25" s="10">
        <v>16</v>
      </c>
      <c r="J25" s="10"/>
      <c r="K25" s="10">
        <f>(1/I25)*('Crystaline Elements'!C25-(I25*C25))</f>
        <v>-10.053030677700008</v>
      </c>
      <c r="L25" s="3"/>
      <c r="M25" s="10">
        <f>(1/I25)*('Crystaline Elements'!D25-(I25*D25))</f>
        <v>-10.23236902728749</v>
      </c>
      <c r="N25" s="3"/>
      <c r="O25" s="10">
        <f>(1/I25)*('Crystaline Elements'!E25-(I25*E25))</f>
        <v>-9.140104348525</v>
      </c>
      <c r="P25" s="3"/>
      <c r="Q25" s="10">
        <f>(1/I25)*('Crystaline Elements'!F25-(I25*F25))</f>
        <v>-9.2475070237249781</v>
      </c>
      <c r="R25" s="3"/>
      <c r="S25" s="10">
        <f>(1/I25)*('Crystaline Elements'!G25-(I25*G25))</f>
        <v>-9.2654775186375105</v>
      </c>
    </row>
    <row r="26" spans="1:19" x14ac:dyDescent="0.25">
      <c r="A26" s="3" t="s">
        <v>45</v>
      </c>
      <c r="B26" s="10" t="s">
        <v>46</v>
      </c>
      <c r="C26" s="10">
        <v>-174.46066116750001</v>
      </c>
      <c r="D26" s="10">
        <v>-174.46109819290001</v>
      </c>
      <c r="E26" s="10">
        <v>-174.2757518347</v>
      </c>
      <c r="F26" s="10">
        <v>-174.2760015476</v>
      </c>
      <c r="G26" s="10">
        <v>-174.27623841959999</v>
      </c>
      <c r="H26" s="10"/>
      <c r="I26" s="10">
        <v>1</v>
      </c>
      <c r="J26" s="10"/>
      <c r="K26" s="10">
        <f>(1/I26)*('Crystaline Elements'!C26-(I26*C26))</f>
        <v>-6.0172995423999964</v>
      </c>
      <c r="L26" s="10"/>
      <c r="M26" s="10">
        <f>(1/I26)*('Crystaline Elements'!D26-(I26*D26))</f>
        <v>-6.1785526448999804</v>
      </c>
      <c r="N26" s="10"/>
      <c r="O26" s="10">
        <f>(1/I26)*('Crystaline Elements'!E26-(I26*E26))</f>
        <v>-5.2109396118999882</v>
      </c>
      <c r="P26" s="10"/>
      <c r="Q26" s="10">
        <f>(1/I26)*('Crystaline Elements'!F26-(I26*F26))</f>
        <v>-5.4683523262999927</v>
      </c>
      <c r="R26" s="10"/>
      <c r="S26" s="10">
        <f>(1/I26)*('Crystaline Elements'!G26-(I26*G26))</f>
        <v>-5.4548693417000038</v>
      </c>
    </row>
    <row r="27" spans="1:19" x14ac:dyDescent="0.25">
      <c r="A27" s="3" t="s">
        <v>7</v>
      </c>
      <c r="B27" s="10" t="s">
        <v>147</v>
      </c>
      <c r="C27" s="10">
        <v>-102.3107488844</v>
      </c>
      <c r="D27" s="10">
        <v>-102.3114906369</v>
      </c>
      <c r="E27" s="10">
        <v>-102.14843459399999</v>
      </c>
      <c r="F27" s="10">
        <v>-102.14873128409999</v>
      </c>
      <c r="G27" s="10">
        <v>-102.1493992572</v>
      </c>
      <c r="H27" s="10"/>
      <c r="I27" s="10">
        <v>2</v>
      </c>
      <c r="J27" s="10"/>
      <c r="K27" s="10">
        <f>(1/I27)*('Crystaline Elements'!C27-(I27*C27))</f>
        <v>-5.8840434279999982</v>
      </c>
      <c r="L27" s="3"/>
      <c r="M27" s="10">
        <f>(1/I27)*('Crystaline Elements'!D27-(I27*D27))</f>
        <v>-6.0489937898999955</v>
      </c>
      <c r="N27" s="3"/>
      <c r="O27" s="10">
        <f>(1/I27)*('Crystaline Elements'!E27-(I27*E27))</f>
        <v>-5.1157874929999991</v>
      </c>
      <c r="P27" s="3"/>
      <c r="Q27" s="10">
        <f>(1/I27)*('Crystaline Elements'!F27-(I27*F27))</f>
        <v>-5.3397130895000089</v>
      </c>
      <c r="R27" s="3"/>
      <c r="S27" s="10">
        <f>(1/I27)*('Crystaline Elements'!G27-(I27*G27))</f>
        <v>-5.3962841028500037</v>
      </c>
    </row>
    <row r="28" spans="1:19" x14ac:dyDescent="0.25">
      <c r="A28" s="3" t="s">
        <v>18</v>
      </c>
      <c r="B28" s="10" t="s">
        <v>19</v>
      </c>
      <c r="C28" s="10">
        <v>-573.83613752869996</v>
      </c>
      <c r="D28" s="10">
        <v>-573.8362686749</v>
      </c>
      <c r="E28" s="10">
        <v>-575.97761369909995</v>
      </c>
      <c r="F28" s="10">
        <v>-575.97777202509997</v>
      </c>
      <c r="G28" s="10">
        <v>-575.97778092819999</v>
      </c>
      <c r="H28" s="10"/>
      <c r="I28" s="10">
        <v>1</v>
      </c>
      <c r="J28" s="10"/>
      <c r="K28" s="10">
        <f>(1/I28)*('Crystaline Elements'!C28-(I28*C28))</f>
        <v>-4.766368080004213E-2</v>
      </c>
      <c r="L28" s="10"/>
      <c r="M28" s="10">
        <f>(1/I28)*('Crystaline Elements'!D28-(I28*D28))</f>
        <v>-7.6483959899974252E-2</v>
      </c>
      <c r="N28" s="10"/>
      <c r="O28" s="10">
        <f>(1/I28)*('Crystaline Elements'!E28-(I28*E28))</f>
        <v>9.1834465799934151E-2</v>
      </c>
      <c r="P28" s="10"/>
      <c r="Q28" s="10">
        <f>(1/I28)*('Crystaline Elements'!F28-(I28*F28))</f>
        <v>2.3037629699956597E-2</v>
      </c>
      <c r="R28" s="10"/>
      <c r="S28" s="10">
        <f>(1/I28)*('Crystaline Elements'!G28-(I28*G28))</f>
        <v>2.6455938300046E-2</v>
      </c>
    </row>
    <row r="29" spans="1:19" x14ac:dyDescent="0.25">
      <c r="A29" s="3" t="s">
        <v>32</v>
      </c>
      <c r="B29" s="10" t="s">
        <v>33</v>
      </c>
      <c r="C29" s="10">
        <v>-313.25965573600001</v>
      </c>
      <c r="D29" s="10">
        <v>-313.26061277989999</v>
      </c>
      <c r="E29" s="10">
        <v>-311.80026228790001</v>
      </c>
      <c r="F29" s="10">
        <v>-311.80126950800002</v>
      </c>
      <c r="G29" s="10">
        <v>-311.80128038689998</v>
      </c>
      <c r="H29" s="10"/>
      <c r="I29" s="10">
        <v>1</v>
      </c>
      <c r="J29" s="10"/>
      <c r="K29" s="10">
        <f>(1/I29)*('Crystaline Elements'!C29-(I29*C29))</f>
        <v>-1.9154463229999692</v>
      </c>
      <c r="L29" s="10"/>
      <c r="M29" s="10">
        <f>(1/I29)*('Crystaline Elements'!D29-(I29*D29))</f>
        <v>-1.9835727362000171</v>
      </c>
      <c r="N29" s="10"/>
      <c r="O29" s="10">
        <f>(1/I29)*('Crystaline Elements'!E29-(I29*E29))</f>
        <v>-1.2395530008000151</v>
      </c>
      <c r="P29" s="10"/>
      <c r="Q29" s="10">
        <f>(1/I29)*('Crystaline Elements'!F29-(I29*F29))</f>
        <v>-1.5101737756999682</v>
      </c>
      <c r="R29" s="10"/>
      <c r="S29" s="10">
        <f>(1/I29)*('Crystaline Elements'!G29-(I29*G29))</f>
        <v>-1.4383048563000216</v>
      </c>
    </row>
    <row r="30" spans="1:19" x14ac:dyDescent="0.25">
      <c r="A30" s="3" t="s">
        <v>21</v>
      </c>
      <c r="B30" s="10" t="s">
        <v>22</v>
      </c>
      <c r="C30" s="10">
        <v>-1344.8002956759999</v>
      </c>
      <c r="D30" s="10">
        <v>-1344.801236968</v>
      </c>
      <c r="E30" s="10">
        <v>-1342.9671512530001</v>
      </c>
      <c r="F30" s="10">
        <v>-1342.9674997</v>
      </c>
      <c r="G30" s="10">
        <v>-1342.9677725839999</v>
      </c>
      <c r="H30" s="10"/>
      <c r="I30" s="10">
        <v>1</v>
      </c>
      <c r="J30" s="10"/>
      <c r="K30" s="10">
        <f>(1/I30)*('Crystaline Elements'!C30-(I30*C30))</f>
        <v>-4.8639621450001869</v>
      </c>
      <c r="L30" s="10"/>
      <c r="M30" s="10">
        <f>(1/I30)*('Crystaline Elements'!D30-(I30*D30))</f>
        <v>-5.0621599910000441</v>
      </c>
      <c r="N30" s="10"/>
      <c r="O30" s="10">
        <f>(1/I30)*('Crystaline Elements'!E30-(I30*E30))</f>
        <v>-3.8431006819998856</v>
      </c>
      <c r="P30" s="10"/>
      <c r="Q30" s="10">
        <f>(1/I30)*('Crystaline Elements'!F30-(I30*F30))</f>
        <v>-4.2620284439999523</v>
      </c>
      <c r="R30" s="10"/>
      <c r="S30" s="10">
        <f>(1/I30)*('Crystaline Elements'!G30-(I30*G30))</f>
        <v>-4.4575684220001222</v>
      </c>
    </row>
    <row r="31" spans="1:19" x14ac:dyDescent="0.25">
      <c r="A31" s="3" t="s">
        <v>43</v>
      </c>
      <c r="B31" s="10" t="s">
        <v>148</v>
      </c>
      <c r="C31" s="10">
        <v>-2051.8477528150001</v>
      </c>
      <c r="D31" s="10">
        <v>-2051.8489994639999</v>
      </c>
      <c r="E31" s="10">
        <v>-2050.0223410879998</v>
      </c>
      <c r="F31" s="10">
        <v>-2050.0228781720002</v>
      </c>
      <c r="G31" s="10">
        <v>-2050.023520833</v>
      </c>
      <c r="H31" s="10"/>
      <c r="I31" s="10">
        <v>4</v>
      </c>
      <c r="J31" s="10"/>
      <c r="K31" s="10">
        <f>(1/I31)*('Crystaline Elements'!C31-(I31*C31))</f>
        <v>-3.51775023124992</v>
      </c>
      <c r="L31" s="10"/>
      <c r="M31" s="10">
        <f>(1/I31)*('Crystaline Elements'!D31-(I31*D31))</f>
        <v>-3.7392830550002145</v>
      </c>
      <c r="N31" s="10"/>
      <c r="O31" s="10">
        <f>(1/I31)*('Crystaline Elements'!E31-(I31*E31))</f>
        <v>-2.8276755305000734</v>
      </c>
      <c r="P31" s="10"/>
      <c r="Q31" s="10">
        <f>(1/I31)*('Crystaline Elements'!F31-(I31*F31))</f>
        <v>-3.223393236999982</v>
      </c>
      <c r="R31" s="10"/>
      <c r="S31" s="10">
        <f>(1/I31)*('Crystaline Elements'!G31-(I31*G31))</f>
        <v>-3.3326414009998189</v>
      </c>
    </row>
    <row r="32" spans="1:19" x14ac:dyDescent="0.25">
      <c r="A32" s="3" t="s">
        <v>47</v>
      </c>
      <c r="B32" s="10" t="s">
        <v>149</v>
      </c>
      <c r="C32" s="10">
        <v>-92.927853679539993</v>
      </c>
      <c r="D32" s="10">
        <v>-92.929224386469997</v>
      </c>
      <c r="E32" s="10">
        <v>-91.690043669909997</v>
      </c>
      <c r="F32" s="10">
        <v>-91.691303990099996</v>
      </c>
      <c r="G32" s="10">
        <v>-91.690046827939995</v>
      </c>
      <c r="H32" s="10"/>
      <c r="I32" s="10">
        <v>2</v>
      </c>
      <c r="J32" s="10"/>
      <c r="K32" s="10">
        <f>(1/I32)*('Crystaline Elements'!C32-(I32*C32))</f>
        <v>-4.5444724474600093</v>
      </c>
      <c r="L32" s="10"/>
      <c r="M32" s="10">
        <f>(1/I32)*('Crystaline Elements'!D32-(I32*D32))</f>
        <v>-4.6327346502799998</v>
      </c>
      <c r="N32" s="10"/>
      <c r="O32" s="10">
        <f>(1/I32)*('Crystaline Elements'!E32-(I32*E32))</f>
        <v>-3.7724549095400022</v>
      </c>
      <c r="P32" s="10"/>
      <c r="Q32" s="10">
        <f>(1/I32)*('Crystaline Elements'!F32-(I32*F32))</f>
        <v>-4.0987310524999998</v>
      </c>
      <c r="R32" s="10"/>
      <c r="S32" s="10">
        <f>(1/I32)*('Crystaline Elements'!G32-(I32*G32))</f>
        <v>-3.7412361887100047</v>
      </c>
    </row>
  </sheetData>
  <mergeCells count="7">
    <mergeCell ref="O3:P3"/>
    <mergeCell ref="Q3:R3"/>
    <mergeCell ref="S3:T3"/>
    <mergeCell ref="C1:G1"/>
    <mergeCell ref="K1:T1"/>
    <mergeCell ref="K3:L3"/>
    <mergeCell ref="M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Energy</vt:lpstr>
      <vt:lpstr>Band Gap</vt:lpstr>
      <vt:lpstr>Lattice Parameters</vt:lpstr>
      <vt:lpstr>Lattice Angles</vt:lpstr>
      <vt:lpstr>Lattice Volume</vt:lpstr>
      <vt:lpstr>Errors</vt:lpstr>
      <vt:lpstr>Crystaline Elements</vt:lpstr>
      <vt:lpstr>Single Atom</vt:lpstr>
    </vt:vector>
  </TitlesOfParts>
  <Company>The University of York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jac528</dc:creator>
  <cp:lastModifiedBy>Jenna</cp:lastModifiedBy>
  <dcterms:created xsi:type="dcterms:W3CDTF">2012-07-03T09:06:44Z</dcterms:created>
  <dcterms:modified xsi:type="dcterms:W3CDTF">2012-08-21T14:19:18Z</dcterms:modified>
</cp:coreProperties>
</file>